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2280" yWindow="340" windowWidth="25080" windowHeight="23120" activeTab="4"/>
  </bookViews>
  <sheets>
    <sheet name="KVCOG" sheetId="1" r:id="rId1"/>
    <sheet name="NMDC" sheetId="2" r:id="rId2"/>
    <sheet name="AVCOG" sheetId="5" r:id="rId3"/>
    <sheet name="HCPC" sheetId="4" r:id="rId4"/>
    <sheet name="summary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6" l="1"/>
  <c r="H6" i="6"/>
  <c r="H7" i="6"/>
  <c r="H8" i="6"/>
  <c r="H10" i="6"/>
  <c r="H11" i="6"/>
  <c r="H12" i="6"/>
  <c r="H13" i="6"/>
  <c r="H14" i="6"/>
  <c r="H16" i="6"/>
  <c r="H17" i="6"/>
  <c r="H18" i="6"/>
  <c r="H19" i="6"/>
  <c r="H20" i="6"/>
  <c r="H21" i="6"/>
  <c r="H22" i="6"/>
  <c r="H23" i="6"/>
  <c r="H24" i="6"/>
  <c r="H26" i="6"/>
  <c r="H27" i="6"/>
  <c r="H28" i="6"/>
  <c r="H29" i="6"/>
  <c r="H30" i="6"/>
  <c r="H31" i="6"/>
  <c r="H32" i="6"/>
  <c r="H33" i="6"/>
  <c r="H35" i="6"/>
  <c r="H36" i="6"/>
  <c r="H37" i="6"/>
  <c r="H38" i="6"/>
  <c r="H40" i="6"/>
  <c r="H42" i="6"/>
  <c r="H49" i="6"/>
  <c r="H50" i="6"/>
  <c r="H52" i="6"/>
  <c r="H9" i="6"/>
  <c r="H15" i="6"/>
  <c r="H25" i="6"/>
  <c r="H34" i="6"/>
  <c r="H39" i="6"/>
  <c r="H41" i="6"/>
  <c r="H43" i="6"/>
  <c r="H44" i="6"/>
  <c r="H45" i="6"/>
  <c r="H46" i="6"/>
  <c r="H47" i="6"/>
  <c r="H48" i="6"/>
  <c r="H51" i="6"/>
  <c r="I6" i="6"/>
  <c r="I7" i="6"/>
  <c r="I8" i="6"/>
  <c r="I10" i="6"/>
  <c r="I11" i="6"/>
  <c r="I12" i="6"/>
  <c r="I13" i="6"/>
  <c r="I14" i="6"/>
  <c r="I16" i="6"/>
  <c r="I17" i="6"/>
  <c r="I18" i="6"/>
  <c r="I19" i="6"/>
  <c r="I20" i="6"/>
  <c r="I21" i="6"/>
  <c r="I22" i="6"/>
  <c r="I23" i="6"/>
  <c r="I24" i="6"/>
  <c r="I26" i="6"/>
  <c r="I27" i="6"/>
  <c r="I28" i="6"/>
  <c r="I29" i="6"/>
  <c r="I30" i="6"/>
  <c r="I31" i="6"/>
  <c r="I32" i="6"/>
  <c r="I33" i="6"/>
  <c r="I35" i="6"/>
  <c r="I36" i="6"/>
  <c r="I37" i="6"/>
  <c r="I38" i="6"/>
  <c r="I40" i="6"/>
  <c r="I42" i="6"/>
  <c r="I49" i="6"/>
  <c r="I50" i="6"/>
  <c r="I52" i="6"/>
  <c r="J6" i="6"/>
  <c r="J7" i="6"/>
  <c r="J8" i="6"/>
  <c r="J10" i="6"/>
  <c r="J11" i="6"/>
  <c r="J12" i="6"/>
  <c r="J13" i="6"/>
  <c r="J14" i="6"/>
  <c r="J16" i="6"/>
  <c r="J17" i="6"/>
  <c r="J18" i="6"/>
  <c r="J19" i="6"/>
  <c r="J20" i="6"/>
  <c r="J21" i="6"/>
  <c r="J22" i="6"/>
  <c r="J23" i="6"/>
  <c r="J24" i="6"/>
  <c r="J26" i="6"/>
  <c r="J27" i="6"/>
  <c r="J28" i="6"/>
  <c r="J29" i="6"/>
  <c r="J30" i="6"/>
  <c r="J31" i="6"/>
  <c r="J32" i="6"/>
  <c r="J33" i="6"/>
  <c r="J35" i="6"/>
  <c r="J36" i="6"/>
  <c r="J37" i="6"/>
  <c r="J38" i="6"/>
  <c r="J40" i="6"/>
  <c r="J42" i="6"/>
  <c r="J49" i="6"/>
  <c r="J50" i="6"/>
  <c r="J52" i="6"/>
  <c r="I9" i="6"/>
  <c r="I15" i="6"/>
  <c r="I25" i="6"/>
  <c r="I34" i="6"/>
  <c r="I39" i="6"/>
  <c r="I41" i="6"/>
  <c r="I43" i="6"/>
  <c r="I44" i="6"/>
  <c r="I45" i="6"/>
  <c r="I46" i="6"/>
  <c r="I47" i="6"/>
  <c r="I48" i="6"/>
  <c r="I51" i="6"/>
  <c r="J9" i="6"/>
  <c r="J15" i="6"/>
  <c r="J25" i="6"/>
  <c r="J34" i="6"/>
  <c r="J39" i="6"/>
  <c r="J41" i="6"/>
  <c r="J43" i="6"/>
  <c r="J44" i="6"/>
  <c r="J45" i="6"/>
  <c r="J46" i="6"/>
  <c r="J47" i="6"/>
  <c r="J48" i="6"/>
  <c r="J51" i="6"/>
  <c r="G52" i="6"/>
  <c r="G51" i="6"/>
  <c r="C54" i="4"/>
  <c r="G52" i="2"/>
  <c r="G51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7" i="2"/>
  <c r="E5" i="5"/>
  <c r="C5" i="5"/>
  <c r="G5" i="5"/>
  <c r="H5" i="5"/>
  <c r="E6" i="5"/>
  <c r="C6" i="5"/>
  <c r="G6" i="5"/>
  <c r="H6" i="5"/>
  <c r="E7" i="5"/>
  <c r="C7" i="5"/>
  <c r="G7" i="5"/>
  <c r="H7" i="5"/>
  <c r="E9" i="5"/>
  <c r="C9" i="5"/>
  <c r="G9" i="5"/>
  <c r="H9" i="5"/>
  <c r="E11" i="5"/>
  <c r="C11" i="5"/>
  <c r="G11" i="5"/>
  <c r="H11" i="5"/>
  <c r="E13" i="5"/>
  <c r="C13" i="5"/>
  <c r="G13" i="5"/>
  <c r="H13" i="5"/>
  <c r="E16" i="5"/>
  <c r="C16" i="5"/>
  <c r="G16" i="5"/>
  <c r="H16" i="5"/>
  <c r="E19" i="5"/>
  <c r="C19" i="5"/>
  <c r="G19" i="5"/>
  <c r="H19" i="5"/>
  <c r="E20" i="5"/>
  <c r="C20" i="5"/>
  <c r="G20" i="5"/>
  <c r="H20" i="5"/>
  <c r="E23" i="5"/>
  <c r="C23" i="5"/>
  <c r="G23" i="5"/>
  <c r="H23" i="5"/>
  <c r="E24" i="5"/>
  <c r="C24" i="5"/>
  <c r="G24" i="5"/>
  <c r="H24" i="5"/>
  <c r="E26" i="5"/>
  <c r="C26" i="5"/>
  <c r="G26" i="5"/>
  <c r="H26" i="5"/>
  <c r="E28" i="5"/>
  <c r="C28" i="5"/>
  <c r="G28" i="5"/>
  <c r="H28" i="5"/>
  <c r="E29" i="5"/>
  <c r="C29" i="5"/>
  <c r="G29" i="5"/>
  <c r="H29" i="5"/>
  <c r="E30" i="5"/>
  <c r="C30" i="5"/>
  <c r="G30" i="5"/>
  <c r="H30" i="5"/>
  <c r="E31" i="5"/>
  <c r="C31" i="5"/>
  <c r="G31" i="5"/>
  <c r="H31" i="5"/>
  <c r="E32" i="5"/>
  <c r="C32" i="5"/>
  <c r="G32" i="5"/>
  <c r="H32" i="5"/>
  <c r="E35" i="5"/>
  <c r="C35" i="5"/>
  <c r="G35" i="5"/>
  <c r="H35" i="5"/>
  <c r="E37" i="5"/>
  <c r="C37" i="5"/>
  <c r="G37" i="5"/>
  <c r="H37" i="5"/>
  <c r="E38" i="5"/>
  <c r="C38" i="5"/>
  <c r="G38" i="5"/>
  <c r="H38" i="5"/>
  <c r="E40" i="5"/>
  <c r="C40" i="5"/>
  <c r="G40" i="5"/>
  <c r="H40" i="5"/>
  <c r="E42" i="5"/>
  <c r="C42" i="5"/>
  <c r="G42" i="5"/>
  <c r="H42" i="5"/>
  <c r="E49" i="5"/>
  <c r="C49" i="5"/>
  <c r="G49" i="5"/>
  <c r="H49" i="5"/>
  <c r="H52" i="5"/>
  <c r="E10" i="5"/>
  <c r="C10" i="5"/>
  <c r="G10" i="5"/>
  <c r="E12" i="5"/>
  <c r="C12" i="5"/>
  <c r="G12" i="5"/>
  <c r="E15" i="5"/>
  <c r="C15" i="5"/>
  <c r="G15" i="5"/>
  <c r="E17" i="5"/>
  <c r="C17" i="5"/>
  <c r="G17" i="5"/>
  <c r="E18" i="5"/>
  <c r="C18" i="5"/>
  <c r="G18" i="5"/>
  <c r="E21" i="5"/>
  <c r="C21" i="5"/>
  <c r="G21" i="5"/>
  <c r="E22" i="5"/>
  <c r="C22" i="5"/>
  <c r="G22" i="5"/>
  <c r="E27" i="5"/>
  <c r="G27" i="5"/>
  <c r="E33" i="5"/>
  <c r="C33" i="5"/>
  <c r="G33" i="5"/>
  <c r="E36" i="5"/>
  <c r="C36" i="5"/>
  <c r="G36" i="5"/>
  <c r="E50" i="5"/>
  <c r="C50" i="5"/>
  <c r="G50" i="5"/>
  <c r="G52" i="5"/>
  <c r="C5" i="1"/>
  <c r="E5" i="1"/>
  <c r="F5" i="1"/>
  <c r="C6" i="1"/>
  <c r="E6" i="1"/>
  <c r="F6" i="1"/>
  <c r="C7" i="1"/>
  <c r="E7" i="1"/>
  <c r="F7" i="1"/>
  <c r="C9" i="1"/>
  <c r="E9" i="1"/>
  <c r="F9" i="1"/>
  <c r="C10" i="1"/>
  <c r="E10" i="1"/>
  <c r="F10" i="1"/>
  <c r="C11" i="1"/>
  <c r="E11" i="1"/>
  <c r="F11" i="1"/>
  <c r="C12" i="1"/>
  <c r="E12" i="1"/>
  <c r="F12" i="1"/>
  <c r="C13" i="1"/>
  <c r="E13" i="1"/>
  <c r="F13" i="1"/>
  <c r="C15" i="1"/>
  <c r="E15" i="1"/>
  <c r="F15" i="1"/>
  <c r="C16" i="1"/>
  <c r="E16" i="1"/>
  <c r="F16" i="1"/>
  <c r="C17" i="1"/>
  <c r="E17" i="1"/>
  <c r="F17" i="1"/>
  <c r="C18" i="1"/>
  <c r="E18" i="1"/>
  <c r="F18" i="1"/>
  <c r="C19" i="1"/>
  <c r="E19" i="1"/>
  <c r="F19" i="1"/>
  <c r="C21" i="1"/>
  <c r="E21" i="1"/>
  <c r="F21" i="1"/>
  <c r="C22" i="1"/>
  <c r="E22" i="1"/>
  <c r="F22" i="1"/>
  <c r="C23" i="1"/>
  <c r="E23" i="1"/>
  <c r="F23" i="1"/>
  <c r="C24" i="1"/>
  <c r="E24" i="1"/>
  <c r="F24" i="1"/>
  <c r="C26" i="1"/>
  <c r="E26" i="1"/>
  <c r="F26" i="1"/>
  <c r="C28" i="1"/>
  <c r="E28" i="1"/>
  <c r="F28" i="1"/>
  <c r="C29" i="1"/>
  <c r="E29" i="1"/>
  <c r="F29" i="1"/>
  <c r="C30" i="1"/>
  <c r="E30" i="1"/>
  <c r="F30" i="1"/>
  <c r="C31" i="1"/>
  <c r="E31" i="1"/>
  <c r="F31" i="1"/>
  <c r="C32" i="1"/>
  <c r="E32" i="1"/>
  <c r="F32" i="1"/>
  <c r="C33" i="1"/>
  <c r="E33" i="1"/>
  <c r="F33" i="1"/>
  <c r="C35" i="1"/>
  <c r="E35" i="1"/>
  <c r="F35" i="1"/>
  <c r="C36" i="1"/>
  <c r="E36" i="1"/>
  <c r="F36" i="1"/>
  <c r="C37" i="1"/>
  <c r="E37" i="1"/>
  <c r="F37" i="1"/>
  <c r="C38" i="1"/>
  <c r="E38" i="1"/>
  <c r="F38" i="1"/>
  <c r="C40" i="1"/>
  <c r="E40" i="1"/>
  <c r="F40" i="1"/>
  <c r="C42" i="1"/>
  <c r="E42" i="1"/>
  <c r="F42" i="1"/>
  <c r="C49" i="1"/>
  <c r="E49" i="1"/>
  <c r="F49" i="1"/>
  <c r="C50" i="1"/>
  <c r="E50" i="1"/>
  <c r="F50" i="1"/>
  <c r="F52" i="1"/>
  <c r="D5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" i="2"/>
  <c r="B51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C42" i="2"/>
  <c r="C43" i="2"/>
  <c r="C44" i="2"/>
  <c r="C45" i="2"/>
  <c r="C46" i="2"/>
  <c r="C47" i="2"/>
  <c r="C48" i="2"/>
  <c r="C49" i="2"/>
  <c r="C50" i="2"/>
  <c r="C5" i="2"/>
  <c r="E41" i="5"/>
  <c r="C41" i="5"/>
  <c r="G41" i="5"/>
  <c r="H41" i="5"/>
  <c r="E43" i="5"/>
  <c r="C43" i="5"/>
  <c r="G43" i="5"/>
  <c r="H43" i="5"/>
  <c r="H51" i="5"/>
  <c r="C8" i="5"/>
  <c r="E8" i="5"/>
  <c r="G8" i="5"/>
  <c r="C14" i="5"/>
  <c r="E14" i="5"/>
  <c r="G14" i="5"/>
  <c r="C25" i="5"/>
  <c r="E25" i="5"/>
  <c r="G25" i="5"/>
  <c r="C34" i="5"/>
  <c r="E34" i="5"/>
  <c r="G34" i="5"/>
  <c r="C44" i="5"/>
  <c r="E44" i="5"/>
  <c r="G44" i="5"/>
  <c r="C45" i="5"/>
  <c r="E45" i="5"/>
  <c r="G45" i="5"/>
  <c r="C46" i="5"/>
  <c r="E46" i="5"/>
  <c r="G46" i="5"/>
  <c r="C47" i="5"/>
  <c r="E47" i="5"/>
  <c r="G47" i="5"/>
  <c r="C48" i="5"/>
  <c r="E48" i="5"/>
  <c r="G48" i="5"/>
  <c r="E39" i="5"/>
  <c r="G39" i="5"/>
  <c r="G51" i="5"/>
  <c r="C51" i="5"/>
  <c r="F51" i="5"/>
  <c r="E51" i="5"/>
  <c r="D51" i="5"/>
  <c r="C39" i="1"/>
  <c r="C27" i="1"/>
  <c r="D54" i="4"/>
  <c r="D5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7" i="4"/>
  <c r="F3" i="4"/>
  <c r="F4" i="4"/>
  <c r="F5" i="4"/>
  <c r="F2" i="4"/>
  <c r="C53" i="4"/>
  <c r="B53" i="4"/>
  <c r="C8" i="1"/>
  <c r="C14" i="1"/>
  <c r="C20" i="1"/>
  <c r="C25" i="1"/>
  <c r="C34" i="1"/>
  <c r="C41" i="1"/>
  <c r="C43" i="1"/>
  <c r="C44" i="1"/>
  <c r="C45" i="1"/>
  <c r="C46" i="1"/>
  <c r="C47" i="1"/>
  <c r="C48" i="1"/>
  <c r="C51" i="1"/>
  <c r="D51" i="1"/>
  <c r="E8" i="1"/>
  <c r="E14" i="1"/>
  <c r="E20" i="1"/>
  <c r="E25" i="1"/>
  <c r="E34" i="1"/>
  <c r="E41" i="1"/>
  <c r="E43" i="1"/>
  <c r="E44" i="1"/>
  <c r="E45" i="1"/>
  <c r="E46" i="1"/>
  <c r="E47" i="1"/>
  <c r="E48" i="1"/>
  <c r="E51" i="1"/>
  <c r="F8" i="1"/>
  <c r="F14" i="1"/>
  <c r="F20" i="1"/>
  <c r="F25" i="1"/>
  <c r="F34" i="1"/>
  <c r="F41" i="1"/>
  <c r="F43" i="1"/>
  <c r="F44" i="1"/>
  <c r="F45" i="1"/>
  <c r="F46" i="1"/>
  <c r="F47" i="1"/>
  <c r="F48" i="1"/>
  <c r="F51" i="1"/>
  <c r="B51" i="1"/>
</calcChain>
</file>

<file path=xl/sharedStrings.xml><?xml version="1.0" encoding="utf-8"?>
<sst xmlns="http://schemas.openxmlformats.org/spreadsheetml/2006/main" count="315" uniqueCount="153">
  <si>
    <t>Prepared for Executive Committee Meeting December 10, 2013</t>
  </si>
  <si>
    <t>Membership Dues Based on Valuation and Population</t>
  </si>
  <si>
    <t>Addison town, Washington County, Maine</t>
  </si>
  <si>
    <t>Alexander town, Washington County, Maine</t>
  </si>
  <si>
    <t>Baileyville town, Washington County, Maine</t>
  </si>
  <si>
    <t>Baring plantation, Washington County, Maine</t>
  </si>
  <si>
    <t>Beals town, Washington County, Maine</t>
  </si>
  <si>
    <t>Beddington town, Washington County, Maine</t>
  </si>
  <si>
    <t>Charlotte town, Washington County, Maine</t>
  </si>
  <si>
    <t>Cherryfield town, Washington County, Maine</t>
  </si>
  <si>
    <t>Codyville plantation, Washington County, Maine</t>
  </si>
  <si>
    <t>Columbia Falls town, Washington County, Maine</t>
  </si>
  <si>
    <t>Columbia town, Washington County, Maine</t>
  </si>
  <si>
    <t>Cooper town, Washington County, Maine</t>
  </si>
  <si>
    <t>Crawford town, Washington County, Maine</t>
  </si>
  <si>
    <t>Cutler town, Washington County, Maine</t>
  </si>
  <si>
    <t>Danforth town, Washington County, Maine</t>
  </si>
  <si>
    <t>Deblois town, Washington County, Maine</t>
  </si>
  <si>
    <t>Dennysville town, Washington County, Maine</t>
  </si>
  <si>
    <t>East Machias town, Washington County, Maine</t>
  </si>
  <si>
    <t>Grand Lake Stream plantation, Washington County, Maine</t>
  </si>
  <si>
    <t>Harrington town, Washington County, Maine</t>
  </si>
  <si>
    <t>Jonesboro town, Washington County, Maine</t>
  </si>
  <si>
    <t>Jonesport town, Washington County, Maine</t>
  </si>
  <si>
    <t>Lubec town, Washington County, Maine</t>
  </si>
  <si>
    <t>Machias town, Washington County, Maine</t>
  </si>
  <si>
    <t>Machiasport town, Washington County, Maine</t>
  </si>
  <si>
    <t>Marshfield town, Washington County, Maine</t>
  </si>
  <si>
    <t>Meddybemps town, Washington County, Maine</t>
  </si>
  <si>
    <t>Milbridge town, Washington County, Maine</t>
  </si>
  <si>
    <t>Northfield town, Washington County, Maine</t>
  </si>
  <si>
    <t>Pembroke town, Washington County, Maine</t>
  </si>
  <si>
    <t>Perry town, Washington County, Maine</t>
  </si>
  <si>
    <t>Princeton town, Washington County, Maine</t>
  </si>
  <si>
    <t>Robbinston town, Washington County, Maine</t>
  </si>
  <si>
    <t>Roque Bluffs town, Washington County, Maine</t>
  </si>
  <si>
    <t>Steuben town, Washington County, Maine</t>
  </si>
  <si>
    <t>Talmadge town, Washington County, Maine</t>
  </si>
  <si>
    <t>Topsfield town, Washington County, Maine</t>
  </si>
  <si>
    <t>Vanceboro town, Washington County, Maine</t>
  </si>
  <si>
    <t>Waite town, Washington County, Maine</t>
  </si>
  <si>
    <t>Wesley town, Washington County, Maine</t>
  </si>
  <si>
    <t>Whiting town, Washington County, Maine</t>
  </si>
  <si>
    <t>Whitneyville town, Washington County, Maine</t>
  </si>
  <si>
    <t>Town</t>
  </si>
  <si>
    <t>Population*</t>
  </si>
  <si>
    <t>* US Census Bureau, Census 2010</t>
  </si>
  <si>
    <t>** 2012 Municipal Valuation Return Stataistical Summary, per Maine Municipal Association</t>
  </si>
  <si>
    <t>Calais</t>
  </si>
  <si>
    <t>Eastport</t>
  </si>
  <si>
    <t>Total</t>
  </si>
  <si>
    <t>Dues based on Population &amp; and Valuation</t>
  </si>
  <si>
    <t>Valuation** Total Land and Bldngs</t>
  </si>
  <si>
    <t>2010 Population</t>
  </si>
  <si>
    <t>Dues based on Population</t>
  </si>
  <si>
    <t>0-500</t>
  </si>
  <si>
    <t>500-1000</t>
  </si>
  <si>
    <t>1000-1500</t>
  </si>
  <si>
    <t>1500-5000</t>
  </si>
  <si>
    <t>Pop</t>
  </si>
  <si>
    <t>Dues</t>
  </si>
  <si>
    <t>n/a</t>
  </si>
  <si>
    <t>Indian Township Ind Res</t>
  </si>
  <si>
    <t>Total if all towns were members</t>
  </si>
  <si>
    <t>Total based on current membership</t>
  </si>
  <si>
    <t>Dues with 3% increase</t>
  </si>
  <si>
    <t>$8.80*$1valuation</t>
  </si>
  <si>
    <t>2012 Valuation Total Land and Bldngs</t>
  </si>
  <si>
    <t>2010 Population*</t>
  </si>
  <si>
    <t>Pleasant Pont Ind Res</t>
  </si>
  <si>
    <t>Pleasant Point Ind Res</t>
  </si>
  <si>
    <t xml:space="preserve">n/a </t>
  </si>
  <si>
    <t>Population*0.75</t>
  </si>
  <si>
    <t>Population *0.3</t>
  </si>
  <si>
    <t>Base</t>
  </si>
  <si>
    <t>Valuation * 0.0000097</t>
  </si>
  <si>
    <t>Dues= base + Valution*0.0000097 + Population *.3</t>
  </si>
  <si>
    <t>Dues= base + Valution*0.0000097 + Population *.3 with minimum of $1000</t>
  </si>
  <si>
    <t>Town State Valuation/Total State Valution</t>
  </si>
  <si>
    <t>Town Population/Total Population</t>
  </si>
  <si>
    <t>Total based on current municiapl members</t>
  </si>
  <si>
    <t>starting point of $151,000; 50% based on state valuation + 50% based on population</t>
  </si>
  <si>
    <t>PI State Valuation (590,350,000) ÷ Total State Valuation ($5,227,650,000) X ½ Total Dues Assessments ($151,000 ÷ 2) = $   8,526.09</t>
  </si>
  <si>
    <t>PI Population (9,692) ÷ Total Population (74,703) X ½ Total Dues Assessments ($151,000 ÷ 2) =                                            9,795.40</t>
  </si>
  <si>
    <t xml:space="preserve">NMDC  invoices communities for total dues assessments of $151,000, 50% of their dues is based on the most recent state valuation and 50% on population. </t>
  </si>
  <si>
    <t xml:space="preserve">Total population is 74,703 and total state valuation is $5,227,650,000. </t>
  </si>
  <si>
    <t>For example. the dues for the City of Presque Isle is calculated as:</t>
  </si>
  <si>
    <t>Total Dues Assessment =$ 18,321.49</t>
  </si>
  <si>
    <t>Total based on current municipal membership</t>
  </si>
  <si>
    <t>KVCOG</t>
  </si>
  <si>
    <t>AVCOC</t>
  </si>
  <si>
    <t>HCPC</t>
  </si>
  <si>
    <t>NMDC</t>
  </si>
  <si>
    <t>Alexander town</t>
  </si>
  <si>
    <t>Crawford town</t>
  </si>
  <si>
    <t xml:space="preserve">Cutler </t>
  </si>
  <si>
    <t>Deblois</t>
  </si>
  <si>
    <t>East Machias</t>
  </si>
  <si>
    <t>Dennysville</t>
  </si>
  <si>
    <t xml:space="preserve">Addison </t>
  </si>
  <si>
    <t>Baileyville</t>
  </si>
  <si>
    <t xml:space="preserve">Beals </t>
  </si>
  <si>
    <t xml:space="preserve">Beddington </t>
  </si>
  <si>
    <t xml:space="preserve">Cherryfield </t>
  </si>
  <si>
    <t xml:space="preserve">Charlotte </t>
  </si>
  <si>
    <t xml:space="preserve">Columbia Falls </t>
  </si>
  <si>
    <t xml:space="preserve">Cooper </t>
  </si>
  <si>
    <t xml:space="preserve">Columbia </t>
  </si>
  <si>
    <t xml:space="preserve">Harrington </t>
  </si>
  <si>
    <t>Lubec</t>
  </si>
  <si>
    <t>Milbridge</t>
  </si>
  <si>
    <t xml:space="preserve">Marshfield </t>
  </si>
  <si>
    <t>Jonesport</t>
  </si>
  <si>
    <t xml:space="preserve">Jonesboro </t>
  </si>
  <si>
    <t>Meddybemps</t>
  </si>
  <si>
    <t>Machias</t>
  </si>
  <si>
    <t>Pembroke</t>
  </si>
  <si>
    <t>Northfield</t>
  </si>
  <si>
    <t xml:space="preserve">Machiasport </t>
  </si>
  <si>
    <t>Princeton</t>
  </si>
  <si>
    <t xml:space="preserve">Topsfield </t>
  </si>
  <si>
    <t>Robbinston</t>
  </si>
  <si>
    <t>Perry</t>
  </si>
  <si>
    <t>Roque Bluffs</t>
  </si>
  <si>
    <t xml:space="preserve">Steuben </t>
  </si>
  <si>
    <t>Talmadge</t>
  </si>
  <si>
    <t>Vanceboro</t>
  </si>
  <si>
    <t xml:space="preserve">Whitneyville </t>
  </si>
  <si>
    <t>Wesley</t>
  </si>
  <si>
    <t>Waite</t>
  </si>
  <si>
    <t>Whiting</t>
  </si>
  <si>
    <t>WCCOG starting point (vs. $151,000 at NMDC):</t>
  </si>
  <si>
    <t>base+ .20/person</t>
  </si>
  <si>
    <t>base + .30/person</t>
  </si>
  <si>
    <t>base + .50/person</t>
  </si>
  <si>
    <t>method used by Kennebec Valley Council of Governments and applied to Washington County towns</t>
  </si>
  <si>
    <t>method used by Northern Maine Development Commission and applied to Washington County towns (NOTE used $50,000 as total starting point in this formula</t>
  </si>
  <si>
    <t>Membership Dues Based on Valuation and Population with a total amount of $151,000 that is divided among all members by formula: 50% based on state valuation + 50% based on population</t>
  </si>
  <si>
    <t>method used by Androscoggin Valley Council of Governments and applied to Washington County towns</t>
  </si>
  <si>
    <t>Membership Dues Based on Valuation and Population with a base of $500/town; AVCOG also has  a $26,000/town maximum and a $1000/town minimum</t>
  </si>
  <si>
    <t>method used by Hancock County Planning Commission as applied to Washington County towns (also shows their proposed current year increase of 3%)</t>
  </si>
  <si>
    <t>Membership Dues Based Population with 4 population/dues increments shown at right</t>
  </si>
  <si>
    <t>Prepared for Executive Committee Meeting December 10, 2013 - with additions in columns H through J describing recommended incremental dues increase for WCCOG over the 2014-2016 period</t>
  </si>
  <si>
    <t>From 1st 4 worksheets: WCCOG dues if WCCOG used the same formula to calcuate dues as these other Councils</t>
  </si>
  <si>
    <t>current dues amounts = base</t>
  </si>
  <si>
    <t>Dues increase over this and the following two years as recommended by WCCOG Executive Committee 12-10-13</t>
  </si>
  <si>
    <t xml:space="preserve">Grand Lake Stream </t>
  </si>
  <si>
    <t>WCCOG</t>
  </si>
  <si>
    <t>Indian Township</t>
  </si>
  <si>
    <t xml:space="preserve">Pleasant Point </t>
  </si>
  <si>
    <t>Town (green fill in cell indicates current member of WCCOG)</t>
  </si>
  <si>
    <t>Codyville</t>
  </si>
  <si>
    <t>Baring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</si>
</sst>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scheme val="minor"/>
    </font>
    <font>
      <b/>
      <sz val="12"/>
      <color rgb="FF000000"/>
      <name val="Calibri"/>
      <scheme val="minor"/>
    </font>
    <font>
      <sz val="11"/>
      <color rgb="FF19376A"/>
      <name val="Times New Roman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0" fontId="4" fillId="0" borderId="0" xfId="0" applyFont="1"/>
    <xf numFmtId="164" fontId="4" fillId="0" borderId="0" xfId="0" applyNumberFormat="1" applyFont="1"/>
    <xf numFmtId="0" fontId="5" fillId="3" borderId="1" xfId="0" applyFont="1" applyFill="1" applyBorder="1"/>
    <xf numFmtId="0" fontId="5" fillId="3" borderId="2" xfId="0" applyFont="1" applyFill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164" fontId="4" fillId="0" borderId="4" xfId="0" applyNumberFormat="1" applyFont="1" applyBorder="1"/>
    <xf numFmtId="1" fontId="0" fillId="0" borderId="0" xfId="0" applyNumberFormat="1"/>
    <xf numFmtId="0" fontId="6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6" fillId="0" borderId="0" xfId="0" applyFont="1"/>
    <xf numFmtId="164" fontId="7" fillId="0" borderId="0" xfId="0" applyNumberFormat="1" applyFont="1"/>
    <xf numFmtId="0" fontId="4" fillId="0" borderId="0" xfId="0" applyFont="1" applyBorder="1"/>
    <xf numFmtId="164" fontId="4" fillId="0" borderId="0" xfId="0" applyNumberFormat="1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wrapText="1"/>
    </xf>
    <xf numFmtId="10" fontId="4" fillId="0" borderId="0" xfId="0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7" fillId="0" borderId="0" xfId="0" applyNumberFormat="1" applyFont="1" applyBorder="1"/>
    <xf numFmtId="0" fontId="0" fillId="0" borderId="5" xfId="0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/>
    <xf numFmtId="0" fontId="13" fillId="0" borderId="7" xfId="0" applyFont="1" applyBorder="1"/>
    <xf numFmtId="0" fontId="11" fillId="0" borderId="1" xfId="0" applyFont="1" applyBorder="1"/>
    <xf numFmtId="165" fontId="11" fillId="0" borderId="1" xfId="0" applyNumberFormat="1" applyFont="1" applyBorder="1"/>
    <xf numFmtId="165" fontId="14" fillId="0" borderId="1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2" fillId="0" borderId="7" xfId="0" applyFont="1" applyBorder="1"/>
    <xf numFmtId="0" fontId="12" fillId="0" borderId="1" xfId="0" applyFont="1" applyBorder="1" applyAlignment="1">
      <alignment wrapText="1"/>
    </xf>
    <xf numFmtId="3" fontId="14" fillId="0" borderId="1" xfId="0" applyNumberFormat="1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125" zoomScaleNormal="125" zoomScalePageLayoutView="125" workbookViewId="0">
      <pane xSplit="1" ySplit="4" topLeftCell="B13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baseColWidth="10" defaultColWidth="8.83203125" defaultRowHeight="14" x14ac:dyDescent="0"/>
  <cols>
    <col min="1" max="1" width="47" customWidth="1"/>
    <col min="2" max="2" width="15.6640625" customWidth="1"/>
    <col min="3" max="3" width="14" style="4" customWidth="1"/>
    <col min="4" max="4" width="18.5" customWidth="1"/>
    <col min="5" max="5" width="14.5" style="4" customWidth="1"/>
    <col min="6" max="6" width="31" customWidth="1"/>
  </cols>
  <sheetData>
    <row r="1" spans="1:6">
      <c r="A1" t="s">
        <v>0</v>
      </c>
    </row>
    <row r="2" spans="1:6">
      <c r="A2" t="s">
        <v>1</v>
      </c>
    </row>
    <row r="3" spans="1:6">
      <c r="A3" s="41" t="s">
        <v>135</v>
      </c>
    </row>
    <row r="4" spans="1:6" ht="54">
      <c r="A4" s="5" t="s">
        <v>44</v>
      </c>
      <c r="B4" s="6" t="s">
        <v>68</v>
      </c>
      <c r="C4" s="6" t="s">
        <v>72</v>
      </c>
      <c r="D4" s="6" t="s">
        <v>67</v>
      </c>
      <c r="E4" s="6" t="s">
        <v>66</v>
      </c>
      <c r="F4" s="6" t="s">
        <v>51</v>
      </c>
    </row>
    <row r="5" spans="1:6">
      <c r="A5" s="3" t="s">
        <v>2</v>
      </c>
      <c r="B5" s="3">
        <v>1266</v>
      </c>
      <c r="C5" s="7">
        <f>B5*0.75</f>
        <v>949.5</v>
      </c>
      <c r="D5" s="7">
        <v>133740700</v>
      </c>
      <c r="E5" s="7">
        <f>SUM(D5/1000000)*8.8</f>
        <v>1176.9181600000002</v>
      </c>
      <c r="F5" s="7">
        <f>C5+E5</f>
        <v>2126.4181600000002</v>
      </c>
    </row>
    <row r="6" spans="1:6">
      <c r="A6" s="3" t="s">
        <v>3</v>
      </c>
      <c r="B6" s="3">
        <v>499</v>
      </c>
      <c r="C6" s="7">
        <f>B6*0.75</f>
        <v>374.25</v>
      </c>
      <c r="D6" s="7">
        <v>50115218</v>
      </c>
      <c r="E6" s="7">
        <f t="shared" ref="E6:E50" si="0">SUM(D6/1000000)*8.8</f>
        <v>441.01391840000002</v>
      </c>
      <c r="F6" s="7">
        <f t="shared" ref="F6:F50" si="1">C6+E6</f>
        <v>815.26391839999997</v>
      </c>
    </row>
    <row r="7" spans="1:6">
      <c r="A7" s="3" t="s">
        <v>4</v>
      </c>
      <c r="B7" s="3">
        <v>1521</v>
      </c>
      <c r="C7" s="7">
        <f t="shared" ref="C7:C50" si="2">B7*0.75</f>
        <v>1140.75</v>
      </c>
      <c r="D7" s="7">
        <v>95905400</v>
      </c>
      <c r="E7" s="7">
        <f t="shared" si="0"/>
        <v>843.96752000000004</v>
      </c>
      <c r="F7" s="7">
        <f t="shared" si="1"/>
        <v>1984.7175200000001</v>
      </c>
    </row>
    <row r="8" spans="1:6">
      <c r="A8" s="3" t="s">
        <v>5</v>
      </c>
      <c r="B8" s="3">
        <v>251</v>
      </c>
      <c r="C8" s="7">
        <f t="shared" si="2"/>
        <v>188.25</v>
      </c>
      <c r="D8" s="7">
        <v>13799900</v>
      </c>
      <c r="E8" s="7">
        <f t="shared" si="0"/>
        <v>121.43912</v>
      </c>
      <c r="F8" s="7">
        <f t="shared" si="1"/>
        <v>309.68912</v>
      </c>
    </row>
    <row r="9" spans="1:6">
      <c r="A9" s="3" t="s">
        <v>6</v>
      </c>
      <c r="B9" s="3">
        <v>508</v>
      </c>
      <c r="C9" s="7">
        <f t="shared" si="2"/>
        <v>381</v>
      </c>
      <c r="D9" s="7">
        <v>61371076</v>
      </c>
      <c r="E9" s="7">
        <f t="shared" si="0"/>
        <v>540.06546880000008</v>
      </c>
      <c r="F9" s="7">
        <f t="shared" si="1"/>
        <v>921.06546880000008</v>
      </c>
    </row>
    <row r="10" spans="1:6">
      <c r="A10" s="3" t="s">
        <v>7</v>
      </c>
      <c r="B10" s="3">
        <v>50</v>
      </c>
      <c r="C10" s="7">
        <f t="shared" si="2"/>
        <v>37.5</v>
      </c>
      <c r="D10" s="7">
        <v>49214900</v>
      </c>
      <c r="E10" s="7">
        <f t="shared" si="0"/>
        <v>433.09112000000005</v>
      </c>
      <c r="F10" s="7">
        <f t="shared" si="1"/>
        <v>470.59112000000005</v>
      </c>
    </row>
    <row r="11" spans="1:6" s="2" customFormat="1">
      <c r="A11" s="3" t="s">
        <v>48</v>
      </c>
      <c r="B11" s="3">
        <v>3123</v>
      </c>
      <c r="C11" s="7">
        <f t="shared" si="2"/>
        <v>2342.25</v>
      </c>
      <c r="D11" s="7">
        <v>137931140</v>
      </c>
      <c r="E11" s="7">
        <f t="shared" si="0"/>
        <v>1213.794032</v>
      </c>
      <c r="F11" s="7">
        <f t="shared" si="1"/>
        <v>3556.0440319999998</v>
      </c>
    </row>
    <row r="12" spans="1:6">
      <c r="A12" s="3" t="s">
        <v>8</v>
      </c>
      <c r="B12" s="3">
        <v>332</v>
      </c>
      <c r="C12" s="7">
        <f t="shared" si="2"/>
        <v>249</v>
      </c>
      <c r="D12" s="7">
        <v>23580191</v>
      </c>
      <c r="E12" s="7">
        <f t="shared" si="0"/>
        <v>207.50568080000002</v>
      </c>
      <c r="F12" s="7">
        <f t="shared" si="1"/>
        <v>456.50568080000005</v>
      </c>
    </row>
    <row r="13" spans="1:6">
      <c r="A13" s="3" t="s">
        <v>9</v>
      </c>
      <c r="B13" s="3">
        <v>1232</v>
      </c>
      <c r="C13" s="7">
        <f t="shared" si="2"/>
        <v>924</v>
      </c>
      <c r="D13" s="7">
        <v>67757900</v>
      </c>
      <c r="E13" s="7">
        <f t="shared" si="0"/>
        <v>596.26952000000006</v>
      </c>
      <c r="F13" s="7">
        <f t="shared" si="1"/>
        <v>1520.2695200000001</v>
      </c>
    </row>
    <row r="14" spans="1:6">
      <c r="A14" s="3" t="s">
        <v>10</v>
      </c>
      <c r="B14" s="3">
        <v>24</v>
      </c>
      <c r="C14" s="7">
        <f t="shared" si="2"/>
        <v>18</v>
      </c>
      <c r="D14" s="7">
        <v>0</v>
      </c>
      <c r="E14" s="7">
        <f t="shared" si="0"/>
        <v>0</v>
      </c>
      <c r="F14" s="7">
        <f t="shared" si="1"/>
        <v>18</v>
      </c>
    </row>
    <row r="15" spans="1:6">
      <c r="A15" s="3" t="s">
        <v>11</v>
      </c>
      <c r="B15" s="3">
        <v>560</v>
      </c>
      <c r="C15" s="7">
        <f t="shared" si="2"/>
        <v>420</v>
      </c>
      <c r="D15" s="7">
        <v>28978061</v>
      </c>
      <c r="E15" s="7">
        <f t="shared" si="0"/>
        <v>255.00693680000003</v>
      </c>
      <c r="F15" s="7">
        <f t="shared" si="1"/>
        <v>675.00693680000006</v>
      </c>
    </row>
    <row r="16" spans="1:6">
      <c r="A16" s="3" t="s">
        <v>12</v>
      </c>
      <c r="B16" s="3">
        <v>486</v>
      </c>
      <c r="C16" s="7">
        <f t="shared" si="2"/>
        <v>364.5</v>
      </c>
      <c r="D16" s="7">
        <v>52655000</v>
      </c>
      <c r="E16" s="7">
        <f t="shared" si="0"/>
        <v>463.36400000000003</v>
      </c>
      <c r="F16" s="7">
        <f t="shared" si="1"/>
        <v>827.86400000000003</v>
      </c>
    </row>
    <row r="17" spans="1:6">
      <c r="A17" s="3" t="s">
        <v>13</v>
      </c>
      <c r="B17" s="3">
        <v>154</v>
      </c>
      <c r="C17" s="7">
        <f t="shared" si="2"/>
        <v>115.5</v>
      </c>
      <c r="D17" s="7">
        <v>22290800</v>
      </c>
      <c r="E17" s="7">
        <f t="shared" si="0"/>
        <v>196.15904000000003</v>
      </c>
      <c r="F17" s="7">
        <f t="shared" si="1"/>
        <v>311.65904</v>
      </c>
    </row>
    <row r="18" spans="1:6">
      <c r="A18" s="3" t="s">
        <v>14</v>
      </c>
      <c r="B18" s="3">
        <v>105</v>
      </c>
      <c r="C18" s="7">
        <f t="shared" si="2"/>
        <v>78.75</v>
      </c>
      <c r="D18" s="7">
        <v>15709114</v>
      </c>
      <c r="E18" s="7">
        <f t="shared" si="0"/>
        <v>138.2402032</v>
      </c>
      <c r="F18" s="7">
        <f t="shared" si="1"/>
        <v>216.9902032</v>
      </c>
    </row>
    <row r="19" spans="1:6">
      <c r="A19" s="3" t="s">
        <v>15</v>
      </c>
      <c r="B19" s="3">
        <v>507</v>
      </c>
      <c r="C19" s="7">
        <f t="shared" si="2"/>
        <v>380.25</v>
      </c>
      <c r="D19" s="7">
        <v>74701946</v>
      </c>
      <c r="E19" s="7">
        <f t="shared" si="0"/>
        <v>657.37712480000016</v>
      </c>
      <c r="F19" s="7">
        <f t="shared" si="1"/>
        <v>1037.6271248000003</v>
      </c>
    </row>
    <row r="20" spans="1:6">
      <c r="A20" s="3" t="s">
        <v>16</v>
      </c>
      <c r="B20" s="3">
        <v>589</v>
      </c>
      <c r="C20" s="7">
        <f t="shared" si="2"/>
        <v>441.75</v>
      </c>
      <c r="D20" s="7">
        <v>42627470</v>
      </c>
      <c r="E20" s="7">
        <f t="shared" si="0"/>
        <v>375.12173600000006</v>
      </c>
      <c r="F20" s="7">
        <f t="shared" si="1"/>
        <v>816.87173600000006</v>
      </c>
    </row>
    <row r="21" spans="1:6">
      <c r="A21" s="3" t="s">
        <v>17</v>
      </c>
      <c r="B21" s="3">
        <v>57</v>
      </c>
      <c r="C21" s="7">
        <f t="shared" si="2"/>
        <v>42.75</v>
      </c>
      <c r="D21" s="7">
        <v>29274200</v>
      </c>
      <c r="E21" s="7">
        <f t="shared" si="0"/>
        <v>257.61296000000004</v>
      </c>
      <c r="F21" s="7">
        <f t="shared" si="1"/>
        <v>300.36296000000004</v>
      </c>
    </row>
    <row r="22" spans="1:6">
      <c r="A22" s="3" t="s">
        <v>18</v>
      </c>
      <c r="B22" s="3">
        <v>342</v>
      </c>
      <c r="C22" s="7">
        <f t="shared" si="2"/>
        <v>256.5</v>
      </c>
      <c r="D22" s="7">
        <v>17580004</v>
      </c>
      <c r="E22" s="7">
        <f t="shared" si="0"/>
        <v>154.70403519999999</v>
      </c>
      <c r="F22" s="7">
        <f t="shared" si="1"/>
        <v>411.20403520000002</v>
      </c>
    </row>
    <row r="23" spans="1:6">
      <c r="A23" s="3" t="s">
        <v>19</v>
      </c>
      <c r="B23" s="3">
        <v>1368</v>
      </c>
      <c r="C23" s="7">
        <f t="shared" si="2"/>
        <v>1026</v>
      </c>
      <c r="D23" s="7">
        <v>80343858</v>
      </c>
      <c r="E23" s="7">
        <f t="shared" si="0"/>
        <v>707.02595040000006</v>
      </c>
      <c r="F23" s="7">
        <f t="shared" si="1"/>
        <v>1733.0259504000001</v>
      </c>
    </row>
    <row r="24" spans="1:6" s="2" customFormat="1">
      <c r="A24" s="3" t="s">
        <v>49</v>
      </c>
      <c r="B24" s="3">
        <v>1331</v>
      </c>
      <c r="C24" s="7">
        <f t="shared" si="2"/>
        <v>998.25</v>
      </c>
      <c r="D24" s="7">
        <v>118556100</v>
      </c>
      <c r="E24" s="7">
        <f t="shared" si="0"/>
        <v>1043.29368</v>
      </c>
      <c r="F24" s="7">
        <f t="shared" si="1"/>
        <v>2041.54368</v>
      </c>
    </row>
    <row r="25" spans="1:6">
      <c r="A25" s="3" t="s">
        <v>20</v>
      </c>
      <c r="B25" s="3">
        <v>109</v>
      </c>
      <c r="C25" s="7">
        <f t="shared" si="2"/>
        <v>81.75</v>
      </c>
      <c r="D25" s="7">
        <v>29235900</v>
      </c>
      <c r="E25" s="7">
        <f t="shared" si="0"/>
        <v>257.27592000000004</v>
      </c>
      <c r="F25" s="7">
        <f t="shared" si="1"/>
        <v>339.02592000000004</v>
      </c>
    </row>
    <row r="26" spans="1:6">
      <c r="A26" s="3" t="s">
        <v>21</v>
      </c>
      <c r="B26" s="3">
        <v>1004</v>
      </c>
      <c r="C26" s="7">
        <f t="shared" si="2"/>
        <v>753</v>
      </c>
      <c r="D26" s="7">
        <v>102537004</v>
      </c>
      <c r="E26" s="7">
        <f t="shared" si="0"/>
        <v>902.32563520000008</v>
      </c>
      <c r="F26" s="7">
        <f t="shared" si="1"/>
        <v>1655.3256352000001</v>
      </c>
    </row>
    <row r="27" spans="1:6" s="2" customFormat="1">
      <c r="A27" s="3" t="s">
        <v>62</v>
      </c>
      <c r="B27" s="3">
        <v>718</v>
      </c>
      <c r="C27" s="7">
        <f t="shared" si="2"/>
        <v>538.5</v>
      </c>
      <c r="D27" s="7" t="s">
        <v>71</v>
      </c>
      <c r="E27" s="7"/>
      <c r="F27" s="7"/>
    </row>
    <row r="28" spans="1:6">
      <c r="A28" s="3" t="s">
        <v>22</v>
      </c>
      <c r="B28" s="3">
        <v>583</v>
      </c>
      <c r="C28" s="7">
        <f t="shared" si="2"/>
        <v>437.25</v>
      </c>
      <c r="D28" s="7">
        <v>49063400</v>
      </c>
      <c r="E28" s="7">
        <f t="shared" si="0"/>
        <v>431.75792000000007</v>
      </c>
      <c r="F28" s="7">
        <f t="shared" si="1"/>
        <v>869.00792000000001</v>
      </c>
    </row>
    <row r="29" spans="1:6">
      <c r="A29" s="3" t="s">
        <v>23</v>
      </c>
      <c r="B29" s="3">
        <v>1370</v>
      </c>
      <c r="C29" s="7">
        <f t="shared" si="2"/>
        <v>1027.5</v>
      </c>
      <c r="D29" s="7">
        <v>161739500</v>
      </c>
      <c r="E29" s="7">
        <f t="shared" si="0"/>
        <v>1423.3076000000001</v>
      </c>
      <c r="F29" s="7">
        <f t="shared" si="1"/>
        <v>2450.8076000000001</v>
      </c>
    </row>
    <row r="30" spans="1:6">
      <c r="A30" s="3" t="s">
        <v>24</v>
      </c>
      <c r="B30" s="3">
        <v>1359</v>
      </c>
      <c r="C30" s="7">
        <f t="shared" si="2"/>
        <v>1019.25</v>
      </c>
      <c r="D30" s="7">
        <v>130972097</v>
      </c>
      <c r="E30" s="7">
        <f t="shared" si="0"/>
        <v>1152.5544536</v>
      </c>
      <c r="F30" s="7">
        <f t="shared" si="1"/>
        <v>2171.8044535999998</v>
      </c>
    </row>
    <row r="31" spans="1:6">
      <c r="A31" s="3" t="s">
        <v>25</v>
      </c>
      <c r="B31" s="3">
        <v>2221</v>
      </c>
      <c r="C31" s="7">
        <f t="shared" si="2"/>
        <v>1665.75</v>
      </c>
      <c r="D31" s="7">
        <v>130757744</v>
      </c>
      <c r="E31" s="7">
        <f t="shared" si="0"/>
        <v>1150.6681472</v>
      </c>
      <c r="F31" s="7">
        <f t="shared" si="1"/>
        <v>2816.4181472</v>
      </c>
    </row>
    <row r="32" spans="1:6">
      <c r="A32" s="3" t="s">
        <v>26</v>
      </c>
      <c r="B32" s="3">
        <v>1119</v>
      </c>
      <c r="C32" s="7">
        <f t="shared" si="2"/>
        <v>839.25</v>
      </c>
      <c r="D32" s="7">
        <v>87356231</v>
      </c>
      <c r="E32" s="7">
        <f t="shared" si="0"/>
        <v>768.73483280000005</v>
      </c>
      <c r="F32" s="7">
        <f t="shared" si="1"/>
        <v>1607.9848328</v>
      </c>
    </row>
    <row r="33" spans="1:6">
      <c r="A33" s="3" t="s">
        <v>27</v>
      </c>
      <c r="B33" s="3">
        <v>518</v>
      </c>
      <c r="C33" s="7">
        <f t="shared" si="2"/>
        <v>388.5</v>
      </c>
      <c r="D33" s="7">
        <v>33709940</v>
      </c>
      <c r="E33" s="7">
        <f t="shared" si="0"/>
        <v>296.64747200000005</v>
      </c>
      <c r="F33" s="7">
        <f t="shared" si="1"/>
        <v>685.14747200000011</v>
      </c>
    </row>
    <row r="34" spans="1:6">
      <c r="A34" s="3" t="s">
        <v>28</v>
      </c>
      <c r="B34" s="3">
        <v>157</v>
      </c>
      <c r="C34" s="7">
        <f t="shared" si="2"/>
        <v>117.75</v>
      </c>
      <c r="D34" s="7">
        <v>26262300</v>
      </c>
      <c r="E34" s="7">
        <f t="shared" si="0"/>
        <v>231.10824000000002</v>
      </c>
      <c r="F34" s="7">
        <f t="shared" si="1"/>
        <v>348.85824000000002</v>
      </c>
    </row>
    <row r="35" spans="1:6">
      <c r="A35" s="3" t="s">
        <v>29</v>
      </c>
      <c r="B35" s="3">
        <v>1353</v>
      </c>
      <c r="C35" s="7">
        <f t="shared" si="2"/>
        <v>1014.75</v>
      </c>
      <c r="D35" s="7">
        <v>183914400</v>
      </c>
      <c r="E35" s="7">
        <f t="shared" si="0"/>
        <v>1618.4467200000001</v>
      </c>
      <c r="F35" s="7">
        <f t="shared" si="1"/>
        <v>2633.1967199999999</v>
      </c>
    </row>
    <row r="36" spans="1:6">
      <c r="A36" s="3" t="s">
        <v>30</v>
      </c>
      <c r="B36" s="3">
        <v>148</v>
      </c>
      <c r="C36" s="7">
        <f t="shared" si="2"/>
        <v>111</v>
      </c>
      <c r="D36" s="7">
        <v>44686200</v>
      </c>
      <c r="E36" s="7">
        <f t="shared" si="0"/>
        <v>393.23856000000001</v>
      </c>
      <c r="F36" s="7">
        <f t="shared" si="1"/>
        <v>504.23856000000001</v>
      </c>
    </row>
    <row r="37" spans="1:6">
      <c r="A37" s="3" t="s">
        <v>31</v>
      </c>
      <c r="B37" s="3">
        <v>840</v>
      </c>
      <c r="C37" s="7">
        <f t="shared" si="2"/>
        <v>630</v>
      </c>
      <c r="D37" s="7">
        <v>65242600</v>
      </c>
      <c r="E37" s="7">
        <f t="shared" si="0"/>
        <v>574.13488000000007</v>
      </c>
      <c r="F37" s="7">
        <f t="shared" si="1"/>
        <v>1204.1348800000001</v>
      </c>
    </row>
    <row r="38" spans="1:6">
      <c r="A38" s="3" t="s">
        <v>32</v>
      </c>
      <c r="B38" s="3">
        <v>889</v>
      </c>
      <c r="C38" s="7">
        <f t="shared" si="2"/>
        <v>666.75</v>
      </c>
      <c r="D38" s="7">
        <v>99673300</v>
      </c>
      <c r="E38" s="7">
        <f t="shared" si="0"/>
        <v>877.12504000000001</v>
      </c>
      <c r="F38" s="7">
        <f t="shared" si="1"/>
        <v>1543.8750399999999</v>
      </c>
    </row>
    <row r="39" spans="1:6" s="2" customFormat="1">
      <c r="A39" s="3" t="s">
        <v>69</v>
      </c>
      <c r="B39" s="14">
        <v>749</v>
      </c>
      <c r="C39" s="7">
        <f t="shared" si="2"/>
        <v>561.75</v>
      </c>
      <c r="D39" s="7" t="s">
        <v>61</v>
      </c>
      <c r="E39" s="7"/>
      <c r="F39" s="7"/>
    </row>
    <row r="40" spans="1:6">
      <c r="A40" s="3" t="s">
        <v>33</v>
      </c>
      <c r="B40" s="3">
        <v>832</v>
      </c>
      <c r="C40" s="7">
        <f t="shared" si="2"/>
        <v>624</v>
      </c>
      <c r="D40" s="7">
        <v>53742300</v>
      </c>
      <c r="E40" s="7">
        <f t="shared" si="0"/>
        <v>472.93224000000004</v>
      </c>
      <c r="F40" s="7">
        <f t="shared" si="1"/>
        <v>1096.9322400000001</v>
      </c>
    </row>
    <row r="41" spans="1:6">
      <c r="A41" s="3" t="s">
        <v>34</v>
      </c>
      <c r="B41" s="3">
        <v>574</v>
      </c>
      <c r="C41" s="7">
        <f t="shared" si="2"/>
        <v>430.5</v>
      </c>
      <c r="D41" s="7">
        <v>36132298</v>
      </c>
      <c r="E41" s="7">
        <f t="shared" si="0"/>
        <v>317.96422240000004</v>
      </c>
      <c r="F41" s="7">
        <f t="shared" si="1"/>
        <v>748.46422240000004</v>
      </c>
    </row>
    <row r="42" spans="1:6">
      <c r="A42" s="3" t="s">
        <v>35</v>
      </c>
      <c r="B42" s="3">
        <v>303</v>
      </c>
      <c r="C42" s="7">
        <f t="shared" si="2"/>
        <v>227.25</v>
      </c>
      <c r="D42" s="7">
        <v>59538877</v>
      </c>
      <c r="E42" s="7">
        <f t="shared" si="0"/>
        <v>523.94211760000007</v>
      </c>
      <c r="F42" s="7">
        <f t="shared" si="1"/>
        <v>751.19211760000007</v>
      </c>
    </row>
    <row r="43" spans="1:6">
      <c r="A43" s="3" t="s">
        <v>36</v>
      </c>
      <c r="B43" s="3">
        <v>1131</v>
      </c>
      <c r="C43" s="7">
        <f t="shared" si="2"/>
        <v>848.25</v>
      </c>
      <c r="D43" s="7">
        <v>186879600</v>
      </c>
      <c r="E43" s="7">
        <f t="shared" si="0"/>
        <v>1644.5404800000001</v>
      </c>
      <c r="F43" s="7">
        <f t="shared" si="1"/>
        <v>2492.7904800000001</v>
      </c>
    </row>
    <row r="44" spans="1:6">
      <c r="A44" s="3" t="s">
        <v>37</v>
      </c>
      <c r="B44" s="3">
        <v>64</v>
      </c>
      <c r="C44" s="7">
        <f t="shared" si="2"/>
        <v>48</v>
      </c>
      <c r="D44" s="7">
        <v>5914379</v>
      </c>
      <c r="E44" s="7">
        <f t="shared" si="0"/>
        <v>52.046535200000008</v>
      </c>
      <c r="F44" s="7">
        <f t="shared" si="1"/>
        <v>100.04653520000001</v>
      </c>
    </row>
    <row r="45" spans="1:6">
      <c r="A45" s="3" t="s">
        <v>38</v>
      </c>
      <c r="B45" s="3">
        <v>237</v>
      </c>
      <c r="C45" s="7">
        <f t="shared" si="2"/>
        <v>177.75</v>
      </c>
      <c r="D45" s="7">
        <v>17918030</v>
      </c>
      <c r="E45" s="7">
        <f t="shared" si="0"/>
        <v>157.67866400000003</v>
      </c>
      <c r="F45" s="7">
        <f t="shared" si="1"/>
        <v>335.42866400000003</v>
      </c>
    </row>
    <row r="46" spans="1:6">
      <c r="A46" s="3" t="s">
        <v>39</v>
      </c>
      <c r="B46" s="3">
        <v>140</v>
      </c>
      <c r="C46" s="7">
        <f t="shared" si="2"/>
        <v>105</v>
      </c>
      <c r="D46" s="7">
        <v>8221637</v>
      </c>
      <c r="E46" s="7">
        <f t="shared" si="0"/>
        <v>72.350405600000002</v>
      </c>
      <c r="F46" s="7">
        <f t="shared" si="1"/>
        <v>177.35040559999999</v>
      </c>
    </row>
    <row r="47" spans="1:6">
      <c r="A47" s="3" t="s">
        <v>40</v>
      </c>
      <c r="B47" s="3">
        <v>101</v>
      </c>
      <c r="C47" s="7">
        <f t="shared" si="2"/>
        <v>75.75</v>
      </c>
      <c r="D47" s="7">
        <v>7027319</v>
      </c>
      <c r="E47" s="7">
        <f t="shared" si="0"/>
        <v>61.840407200000008</v>
      </c>
      <c r="F47" s="7">
        <f t="shared" si="1"/>
        <v>137.59040720000002</v>
      </c>
    </row>
    <row r="48" spans="1:6">
      <c r="A48" s="3" t="s">
        <v>41</v>
      </c>
      <c r="B48" s="3">
        <v>98</v>
      </c>
      <c r="C48" s="7">
        <f t="shared" si="2"/>
        <v>73.5</v>
      </c>
      <c r="D48" s="7">
        <v>16875900</v>
      </c>
      <c r="E48" s="7">
        <f t="shared" si="0"/>
        <v>148.50792000000001</v>
      </c>
      <c r="F48" s="7">
        <f t="shared" si="1"/>
        <v>222.00792000000001</v>
      </c>
    </row>
    <row r="49" spans="1:6">
      <c r="A49" s="3" t="s">
        <v>42</v>
      </c>
      <c r="B49" s="3">
        <v>487</v>
      </c>
      <c r="C49" s="7">
        <f t="shared" si="2"/>
        <v>365.25</v>
      </c>
      <c r="D49" s="7">
        <v>70516600</v>
      </c>
      <c r="E49" s="7">
        <f t="shared" si="0"/>
        <v>620.54608000000007</v>
      </c>
      <c r="F49" s="7">
        <f t="shared" si="1"/>
        <v>985.79608000000007</v>
      </c>
    </row>
    <row r="50" spans="1:6">
      <c r="A50" s="3" t="s">
        <v>43</v>
      </c>
      <c r="B50" s="3">
        <v>220</v>
      </c>
      <c r="C50" s="7">
        <f t="shared" si="2"/>
        <v>165</v>
      </c>
      <c r="D50" s="7">
        <v>8382033</v>
      </c>
      <c r="E50" s="7">
        <f t="shared" si="0"/>
        <v>73.761890399999999</v>
      </c>
      <c r="F50" s="7">
        <f t="shared" si="1"/>
        <v>238.7618904</v>
      </c>
    </row>
    <row r="51" spans="1:6">
      <c r="A51" s="8" t="s">
        <v>50</v>
      </c>
      <c r="B51" s="3">
        <f>SUM(B5:B50)</f>
        <v>31629</v>
      </c>
      <c r="C51" s="7">
        <f t="shared" ref="C51:F51" si="3">SUM(C5:C50)</f>
        <v>23721.75</v>
      </c>
      <c r="D51" s="7">
        <f t="shared" si="3"/>
        <v>2732432567</v>
      </c>
      <c r="E51" s="7">
        <f t="shared" si="3"/>
        <v>24045.406589600007</v>
      </c>
      <c r="F51" s="27">
        <f t="shared" si="3"/>
        <v>46666.906589599996</v>
      </c>
    </row>
    <row r="52" spans="1:6" s="2" customFormat="1">
      <c r="A52" s="32" t="s">
        <v>64</v>
      </c>
      <c r="B52" s="29"/>
      <c r="C52" s="30"/>
      <c r="D52" s="30"/>
      <c r="E52" s="30"/>
      <c r="F52" s="31">
        <f>SUM(F5:F7,F9:F13,F15:F19,F21:F24,F26:F33,F35:F38,F40,F42,F49:F50,)</f>
        <v>40620.782939200006</v>
      </c>
    </row>
    <row r="53" spans="1:6">
      <c r="A53" s="2" t="s">
        <v>46</v>
      </c>
    </row>
    <row r="54" spans="1:6">
      <c r="A54" s="1" t="s">
        <v>47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25" zoomScaleNormal="125" zoomScalePageLayoutView="125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baseColWidth="10" defaultColWidth="8.83203125" defaultRowHeight="14" x14ac:dyDescent="0"/>
  <cols>
    <col min="1" max="1" width="47" style="2" customWidth="1"/>
    <col min="2" max="3" width="18.5" style="2" customWidth="1"/>
    <col min="4" max="5" width="15.6640625" style="2" customWidth="1"/>
    <col min="7" max="7" width="18.5" style="2" customWidth="1"/>
    <col min="8" max="16384" width="8.83203125" style="2"/>
  </cols>
  <sheetData>
    <row r="1" spans="1:8">
      <c r="A1" s="2" t="s">
        <v>0</v>
      </c>
    </row>
    <row r="2" spans="1:8" ht="56">
      <c r="A2" s="35" t="s">
        <v>137</v>
      </c>
      <c r="G2" s="35" t="s">
        <v>131</v>
      </c>
      <c r="H2" s="2">
        <v>50000</v>
      </c>
    </row>
    <row r="3" spans="1:8" ht="42">
      <c r="A3" s="42" t="s">
        <v>136</v>
      </c>
      <c r="B3" s="2" t="s">
        <v>81</v>
      </c>
    </row>
    <row r="4" spans="1:8" ht="54">
      <c r="A4" s="5" t="s">
        <v>44</v>
      </c>
      <c r="B4" s="6" t="s">
        <v>52</v>
      </c>
      <c r="C4" s="6" t="s">
        <v>78</v>
      </c>
      <c r="D4" s="5" t="s">
        <v>45</v>
      </c>
      <c r="E4" s="6" t="s">
        <v>79</v>
      </c>
      <c r="G4" s="6" t="s">
        <v>51</v>
      </c>
    </row>
    <row r="5" spans="1:8">
      <c r="A5" s="3" t="s">
        <v>2</v>
      </c>
      <c r="B5" s="7">
        <v>133740700</v>
      </c>
      <c r="C5" s="7">
        <f>B5/$B$51</f>
        <v>4.8945654364981078E-2</v>
      </c>
      <c r="D5" s="3">
        <v>1266</v>
      </c>
      <c r="E5" s="3">
        <f>D5/$D$51</f>
        <v>4.0026557905719434E-2</v>
      </c>
      <c r="G5" s="7">
        <f t="shared" ref="G5:G6" si="0">(C5*25000)+(E5*25000)</f>
        <v>2224.3053067675128</v>
      </c>
    </row>
    <row r="6" spans="1:8">
      <c r="A6" s="3" t="s">
        <v>3</v>
      </c>
      <c r="B6" s="7">
        <v>50115218</v>
      </c>
      <c r="C6" s="7">
        <f t="shared" ref="C6:C50" si="1">B6/$B$51</f>
        <v>1.8340880066080693E-2</v>
      </c>
      <c r="D6" s="3">
        <v>499</v>
      </c>
      <c r="E6" s="3">
        <f t="shared" ref="E6:E50" si="2">D6/$D$51</f>
        <v>1.5776660659521324E-2</v>
      </c>
      <c r="G6" s="7">
        <f t="shared" si="0"/>
        <v>852.93851814005041</v>
      </c>
    </row>
    <row r="7" spans="1:8">
      <c r="A7" s="3" t="s">
        <v>4</v>
      </c>
      <c r="B7" s="7">
        <v>95905400</v>
      </c>
      <c r="C7" s="7">
        <f t="shared" si="1"/>
        <v>3.5098908261548323E-2</v>
      </c>
      <c r="D7" s="3">
        <v>1521</v>
      </c>
      <c r="E7" s="3">
        <f t="shared" si="2"/>
        <v>4.8088779284833537E-2</v>
      </c>
      <c r="G7" s="7">
        <f>(C7*25000)+(E7*25000)</f>
        <v>2079.6921886595464</v>
      </c>
    </row>
    <row r="8" spans="1:8">
      <c r="A8" s="3" t="s">
        <v>5</v>
      </c>
      <c r="B8" s="7">
        <v>13799900</v>
      </c>
      <c r="C8" s="7">
        <f t="shared" si="1"/>
        <v>5.0504082577054136E-3</v>
      </c>
      <c r="D8" s="3">
        <v>251</v>
      </c>
      <c r="E8" s="3">
        <f t="shared" si="2"/>
        <v>7.9357551614025103E-3</v>
      </c>
      <c r="G8" s="7">
        <f t="shared" ref="G8:G50" si="3">(C8*25000)+(E8*25000)</f>
        <v>324.65408547769812</v>
      </c>
    </row>
    <row r="9" spans="1:8">
      <c r="A9" s="3" t="s">
        <v>6</v>
      </c>
      <c r="B9" s="7">
        <v>61371076</v>
      </c>
      <c r="C9" s="7">
        <f t="shared" si="1"/>
        <v>2.2460234423051364E-2</v>
      </c>
      <c r="D9" s="3">
        <v>508</v>
      </c>
      <c r="E9" s="3">
        <f t="shared" si="2"/>
        <v>1.606120964937241E-2</v>
      </c>
      <c r="G9" s="7">
        <f t="shared" si="3"/>
        <v>963.03610181059435</v>
      </c>
    </row>
    <row r="10" spans="1:8">
      <c r="A10" s="3" t="s">
        <v>7</v>
      </c>
      <c r="B10" s="7">
        <v>49214900</v>
      </c>
      <c r="C10" s="7">
        <f t="shared" si="1"/>
        <v>1.80113868478863E-2</v>
      </c>
      <c r="D10" s="3">
        <v>50</v>
      </c>
      <c r="E10" s="3">
        <f t="shared" si="2"/>
        <v>1.5808277213949225E-3</v>
      </c>
      <c r="G10" s="7">
        <f t="shared" si="3"/>
        <v>489.80536423203057</v>
      </c>
    </row>
    <row r="11" spans="1:8">
      <c r="A11" s="3" t="s">
        <v>48</v>
      </c>
      <c r="B11" s="7">
        <v>137931140</v>
      </c>
      <c r="C11" s="7">
        <f t="shared" si="1"/>
        <v>5.0479247563440417E-2</v>
      </c>
      <c r="D11" s="3">
        <v>3123</v>
      </c>
      <c r="E11" s="3">
        <f t="shared" si="2"/>
        <v>9.8738499478326858E-2</v>
      </c>
      <c r="G11" s="7">
        <f t="shared" si="3"/>
        <v>3730.4436760441822</v>
      </c>
    </row>
    <row r="12" spans="1:8">
      <c r="A12" s="3" t="s">
        <v>8</v>
      </c>
      <c r="B12" s="7">
        <v>23580191</v>
      </c>
      <c r="C12" s="7">
        <f t="shared" si="1"/>
        <v>8.629743066592574E-3</v>
      </c>
      <c r="D12" s="3">
        <v>332</v>
      </c>
      <c r="E12" s="3">
        <f t="shared" si="2"/>
        <v>1.0496696070062284E-2</v>
      </c>
      <c r="G12" s="7">
        <f t="shared" si="3"/>
        <v>478.16097841637145</v>
      </c>
    </row>
    <row r="13" spans="1:8">
      <c r="A13" s="3" t="s">
        <v>9</v>
      </c>
      <c r="B13" s="7">
        <v>67757900</v>
      </c>
      <c r="C13" s="7">
        <f t="shared" si="1"/>
        <v>2.4797647641271143E-2</v>
      </c>
      <c r="D13" s="3">
        <v>1232</v>
      </c>
      <c r="E13" s="3">
        <f t="shared" si="2"/>
        <v>3.8951595055170887E-2</v>
      </c>
      <c r="G13" s="7">
        <f t="shared" si="3"/>
        <v>1593.7310674110508</v>
      </c>
    </row>
    <row r="14" spans="1:8">
      <c r="A14" s="3" t="s">
        <v>10</v>
      </c>
      <c r="B14" s="7">
        <v>0</v>
      </c>
      <c r="C14" s="7">
        <f t="shared" si="1"/>
        <v>0</v>
      </c>
      <c r="D14" s="3">
        <v>24</v>
      </c>
      <c r="E14" s="3">
        <f t="shared" si="2"/>
        <v>7.5879730626956274E-4</v>
      </c>
      <c r="G14" s="7">
        <f t="shared" si="3"/>
        <v>18.969932656739068</v>
      </c>
    </row>
    <row r="15" spans="1:8">
      <c r="A15" s="3" t="s">
        <v>11</v>
      </c>
      <c r="B15" s="7">
        <v>28978061</v>
      </c>
      <c r="C15" s="7">
        <f t="shared" si="1"/>
        <v>1.0605224571677417E-2</v>
      </c>
      <c r="D15" s="3">
        <v>560</v>
      </c>
      <c r="E15" s="3">
        <f t="shared" si="2"/>
        <v>1.7705270479623132E-2</v>
      </c>
      <c r="G15" s="7">
        <f t="shared" si="3"/>
        <v>707.76237628251374</v>
      </c>
    </row>
    <row r="16" spans="1:8">
      <c r="A16" s="3" t="s">
        <v>12</v>
      </c>
      <c r="B16" s="7">
        <v>52655000</v>
      </c>
      <c r="C16" s="7">
        <f t="shared" si="1"/>
        <v>1.9270374916447116E-2</v>
      </c>
      <c r="D16" s="3">
        <v>486</v>
      </c>
      <c r="E16" s="3">
        <f t="shared" si="2"/>
        <v>1.5365645451958645E-2</v>
      </c>
      <c r="G16" s="7">
        <f t="shared" si="3"/>
        <v>865.90050921014404</v>
      </c>
    </row>
    <row r="17" spans="1:7">
      <c r="A17" s="3" t="s">
        <v>13</v>
      </c>
      <c r="B17" s="7">
        <v>22290800</v>
      </c>
      <c r="C17" s="7">
        <f t="shared" si="1"/>
        <v>8.157859143244503E-3</v>
      </c>
      <c r="D17" s="3">
        <v>154</v>
      </c>
      <c r="E17" s="3">
        <f t="shared" si="2"/>
        <v>4.8689493818963609E-3</v>
      </c>
      <c r="G17" s="7">
        <f t="shared" si="3"/>
        <v>325.6702131285216</v>
      </c>
    </row>
    <row r="18" spans="1:7">
      <c r="A18" s="3" t="s">
        <v>14</v>
      </c>
      <c r="B18" s="7">
        <v>15709114</v>
      </c>
      <c r="C18" s="7">
        <f t="shared" si="1"/>
        <v>5.7491314478246734E-3</v>
      </c>
      <c r="D18" s="3">
        <v>105</v>
      </c>
      <c r="E18" s="3">
        <f t="shared" si="2"/>
        <v>3.3197382149293369E-3</v>
      </c>
      <c r="G18" s="7">
        <f t="shared" si="3"/>
        <v>226.72174156885026</v>
      </c>
    </row>
    <row r="19" spans="1:7">
      <c r="A19" s="3" t="s">
        <v>15</v>
      </c>
      <c r="B19" s="7">
        <v>74701946</v>
      </c>
      <c r="C19" s="7">
        <f t="shared" si="1"/>
        <v>2.7338989771307318E-2</v>
      </c>
      <c r="D19" s="3">
        <v>507</v>
      </c>
      <c r="E19" s="3">
        <f t="shared" si="2"/>
        <v>1.6029593094944512E-2</v>
      </c>
      <c r="G19" s="7">
        <f t="shared" si="3"/>
        <v>1084.2145716562959</v>
      </c>
    </row>
    <row r="20" spans="1:7">
      <c r="A20" s="3" t="s">
        <v>16</v>
      </c>
      <c r="B20" s="7">
        <v>42627470</v>
      </c>
      <c r="C20" s="7">
        <f t="shared" si="1"/>
        <v>1.5600556996289087E-2</v>
      </c>
      <c r="D20" s="3">
        <v>589</v>
      </c>
      <c r="E20" s="3">
        <f t="shared" si="2"/>
        <v>1.8622150558032187E-2</v>
      </c>
      <c r="G20" s="7">
        <f t="shared" si="3"/>
        <v>855.56768885803194</v>
      </c>
    </row>
    <row r="21" spans="1:7">
      <c r="A21" s="3" t="s">
        <v>17</v>
      </c>
      <c r="B21" s="7">
        <v>29274200</v>
      </c>
      <c r="C21" s="7">
        <f t="shared" si="1"/>
        <v>1.0713603824500163E-2</v>
      </c>
      <c r="D21" s="3">
        <v>57</v>
      </c>
      <c r="E21" s="3">
        <f t="shared" si="2"/>
        <v>1.8021436023902115E-3</v>
      </c>
      <c r="G21" s="7">
        <f t="shared" si="3"/>
        <v>312.89368567225932</v>
      </c>
    </row>
    <row r="22" spans="1:7">
      <c r="A22" s="3" t="s">
        <v>18</v>
      </c>
      <c r="B22" s="7">
        <v>17580004</v>
      </c>
      <c r="C22" s="7">
        <f t="shared" si="1"/>
        <v>6.4338290402172621E-3</v>
      </c>
      <c r="D22" s="3">
        <v>342</v>
      </c>
      <c r="E22" s="3">
        <f t="shared" si="2"/>
        <v>1.0812861614341269E-2</v>
      </c>
      <c r="G22" s="7">
        <f t="shared" si="3"/>
        <v>431.16726636396322</v>
      </c>
    </row>
    <row r="23" spans="1:7">
      <c r="A23" s="3" t="s">
        <v>19</v>
      </c>
      <c r="B23" s="7">
        <v>80343858</v>
      </c>
      <c r="C23" s="7">
        <f t="shared" si="1"/>
        <v>2.9403784367938255E-2</v>
      </c>
      <c r="D23" s="3">
        <v>1368</v>
      </c>
      <c r="E23" s="3">
        <f t="shared" si="2"/>
        <v>4.3251446457365075E-2</v>
      </c>
      <c r="G23" s="7">
        <f t="shared" si="3"/>
        <v>1816.3807706325833</v>
      </c>
    </row>
    <row r="24" spans="1:7">
      <c r="A24" s="3" t="s">
        <v>49</v>
      </c>
      <c r="B24" s="7">
        <v>118556100</v>
      </c>
      <c r="C24" s="7">
        <f t="shared" si="1"/>
        <v>4.3388481542717613E-2</v>
      </c>
      <c r="D24" s="3">
        <v>1331</v>
      </c>
      <c r="E24" s="3">
        <f t="shared" si="2"/>
        <v>4.2081633943532835E-2</v>
      </c>
      <c r="G24" s="7">
        <f t="shared" si="3"/>
        <v>2136.7528871562608</v>
      </c>
    </row>
    <row r="25" spans="1:7">
      <c r="A25" s="3" t="s">
        <v>20</v>
      </c>
      <c r="B25" s="7">
        <v>29235900</v>
      </c>
      <c r="C25" s="7">
        <f t="shared" si="1"/>
        <v>1.0699587010155848E-2</v>
      </c>
      <c r="D25" s="3">
        <v>109</v>
      </c>
      <c r="E25" s="3">
        <f t="shared" si="2"/>
        <v>3.4462044326409309E-3</v>
      </c>
      <c r="G25" s="7">
        <f t="shared" si="3"/>
        <v>353.64478606991952</v>
      </c>
    </row>
    <row r="26" spans="1:7">
      <c r="A26" s="3" t="s">
        <v>21</v>
      </c>
      <c r="B26" s="7">
        <v>102537004</v>
      </c>
      <c r="C26" s="7">
        <f t="shared" si="1"/>
        <v>3.7525904660321671E-2</v>
      </c>
      <c r="D26" s="3">
        <v>1004</v>
      </c>
      <c r="E26" s="3">
        <f t="shared" si="2"/>
        <v>3.1743020645610041E-2</v>
      </c>
      <c r="G26" s="7">
        <f t="shared" si="3"/>
        <v>1731.7231326482929</v>
      </c>
    </row>
    <row r="27" spans="1:7">
      <c r="A27" s="13" t="s">
        <v>62</v>
      </c>
      <c r="B27" s="2" t="s">
        <v>61</v>
      </c>
      <c r="C27" s="7"/>
      <c r="D27" s="14">
        <v>718</v>
      </c>
      <c r="E27" s="3">
        <f t="shared" si="2"/>
        <v>2.2700686079231085E-2</v>
      </c>
      <c r="F27" s="2"/>
      <c r="G27" s="7">
        <f t="shared" si="3"/>
        <v>567.51715198077716</v>
      </c>
    </row>
    <row r="28" spans="1:7">
      <c r="A28" s="3" t="s">
        <v>22</v>
      </c>
      <c r="B28" s="7">
        <v>49063400</v>
      </c>
      <c r="C28" s="7">
        <f t="shared" si="1"/>
        <v>1.7955941746759307E-2</v>
      </c>
      <c r="D28" s="3">
        <v>583</v>
      </c>
      <c r="E28" s="3">
        <f t="shared" si="2"/>
        <v>1.8432451231464794E-2</v>
      </c>
      <c r="G28" s="7">
        <f t="shared" si="3"/>
        <v>909.70982445560253</v>
      </c>
    </row>
    <row r="29" spans="1:7">
      <c r="A29" s="3" t="s">
        <v>23</v>
      </c>
      <c r="B29" s="7">
        <v>161739500</v>
      </c>
      <c r="C29" s="7">
        <f t="shared" si="1"/>
        <v>5.9192494612072891E-2</v>
      </c>
      <c r="D29" s="3">
        <v>1370</v>
      </c>
      <c r="E29" s="3">
        <f t="shared" si="2"/>
        <v>4.3314679566220871E-2</v>
      </c>
      <c r="G29" s="7">
        <f t="shared" si="3"/>
        <v>2562.6793544573438</v>
      </c>
    </row>
    <row r="30" spans="1:7">
      <c r="A30" s="3" t="s">
        <v>24</v>
      </c>
      <c r="B30" s="7">
        <v>130972097</v>
      </c>
      <c r="C30" s="7">
        <f t="shared" si="1"/>
        <v>4.7932416917354066E-2</v>
      </c>
      <c r="D30" s="3">
        <v>1359</v>
      </c>
      <c r="E30" s="3">
        <f t="shared" si="2"/>
        <v>4.296689746751399E-2</v>
      </c>
      <c r="G30" s="7">
        <f t="shared" si="3"/>
        <v>2272.4828596217012</v>
      </c>
    </row>
    <row r="31" spans="1:7">
      <c r="A31" s="3" t="s">
        <v>25</v>
      </c>
      <c r="B31" s="7">
        <v>130757744</v>
      </c>
      <c r="C31" s="7">
        <f t="shared" si="1"/>
        <v>4.7853969235757542E-2</v>
      </c>
      <c r="D31" s="3">
        <v>2221</v>
      </c>
      <c r="E31" s="3">
        <f t="shared" si="2"/>
        <v>7.022036738436245E-2</v>
      </c>
      <c r="G31" s="7">
        <f t="shared" si="3"/>
        <v>2951.8584155029998</v>
      </c>
    </row>
    <row r="32" spans="1:7">
      <c r="A32" s="3" t="s">
        <v>26</v>
      </c>
      <c r="B32" s="7">
        <v>87356231</v>
      </c>
      <c r="C32" s="7">
        <f t="shared" si="1"/>
        <v>3.197013242156984E-2</v>
      </c>
      <c r="D32" s="3">
        <v>1119</v>
      </c>
      <c r="E32" s="3">
        <f t="shared" si="2"/>
        <v>3.5378924404818365E-2</v>
      </c>
      <c r="G32" s="7">
        <f t="shared" si="3"/>
        <v>1683.7264206597051</v>
      </c>
    </row>
    <row r="33" spans="1:7">
      <c r="A33" s="3" t="s">
        <v>27</v>
      </c>
      <c r="B33" s="7">
        <v>33709940</v>
      </c>
      <c r="C33" s="7">
        <f t="shared" si="1"/>
        <v>1.23369705101308E-2</v>
      </c>
      <c r="D33" s="3">
        <v>518</v>
      </c>
      <c r="E33" s="3">
        <f t="shared" si="2"/>
        <v>1.6377375193651397E-2</v>
      </c>
      <c r="G33" s="7">
        <f t="shared" si="3"/>
        <v>717.85864259455491</v>
      </c>
    </row>
    <row r="34" spans="1:7">
      <c r="A34" s="3" t="s">
        <v>28</v>
      </c>
      <c r="B34" s="7">
        <v>26262300</v>
      </c>
      <c r="C34" s="7">
        <f t="shared" si="1"/>
        <v>9.6113259361543836E-3</v>
      </c>
      <c r="D34" s="3">
        <v>157</v>
      </c>
      <c r="E34" s="3">
        <f t="shared" si="2"/>
        <v>4.9637990451800564E-3</v>
      </c>
      <c r="G34" s="7">
        <f t="shared" si="3"/>
        <v>364.37812453336102</v>
      </c>
    </row>
    <row r="35" spans="1:7">
      <c r="A35" s="3" t="s">
        <v>29</v>
      </c>
      <c r="B35" s="7">
        <v>183914400</v>
      </c>
      <c r="C35" s="7">
        <f t="shared" si="1"/>
        <v>6.7307937338019583E-2</v>
      </c>
      <c r="D35" s="3">
        <v>1353</v>
      </c>
      <c r="E35" s="3">
        <f t="shared" si="2"/>
        <v>4.2777198140946597E-2</v>
      </c>
      <c r="G35" s="7">
        <f t="shared" si="3"/>
        <v>2752.1283869741546</v>
      </c>
    </row>
    <row r="36" spans="1:7">
      <c r="A36" s="3" t="s">
        <v>30</v>
      </c>
      <c r="B36" s="7">
        <v>44686200</v>
      </c>
      <c r="C36" s="7">
        <f t="shared" si="1"/>
        <v>1.6353999194593849E-2</v>
      </c>
      <c r="D36" s="3">
        <v>148</v>
      </c>
      <c r="E36" s="3">
        <f t="shared" si="2"/>
        <v>4.67925005532897E-3</v>
      </c>
      <c r="G36" s="7">
        <f t="shared" si="3"/>
        <v>525.83123124807048</v>
      </c>
    </row>
    <row r="37" spans="1:7">
      <c r="A37" s="3" t="s">
        <v>31</v>
      </c>
      <c r="B37" s="7">
        <v>65242600</v>
      </c>
      <c r="C37" s="7">
        <f t="shared" si="1"/>
        <v>2.3877112572857136E-2</v>
      </c>
      <c r="D37" s="3">
        <v>840</v>
      </c>
      <c r="E37" s="3">
        <f t="shared" si="2"/>
        <v>2.6557905719434696E-2</v>
      </c>
      <c r="G37" s="7">
        <f t="shared" si="3"/>
        <v>1260.8754573072956</v>
      </c>
    </row>
    <row r="38" spans="1:7">
      <c r="A38" s="3" t="s">
        <v>32</v>
      </c>
      <c r="B38" s="7">
        <v>99673300</v>
      </c>
      <c r="C38" s="7">
        <f t="shared" si="1"/>
        <v>3.6477862694131766E-2</v>
      </c>
      <c r="D38" s="3">
        <v>889</v>
      </c>
      <c r="E38" s="3">
        <f t="shared" si="2"/>
        <v>2.8107116886401721E-2</v>
      </c>
      <c r="G38" s="7">
        <f t="shared" si="3"/>
        <v>1614.6244895133373</v>
      </c>
    </row>
    <row r="39" spans="1:7">
      <c r="A39" s="13" t="s">
        <v>70</v>
      </c>
      <c r="B39" s="2" t="s">
        <v>61</v>
      </c>
      <c r="C39" s="7"/>
      <c r="D39" s="14">
        <v>749</v>
      </c>
      <c r="E39" s="3">
        <f t="shared" si="2"/>
        <v>2.3680799266495939E-2</v>
      </c>
      <c r="F39" s="2"/>
      <c r="G39" s="7">
        <f t="shared" si="3"/>
        <v>592.01998166239844</v>
      </c>
    </row>
    <row r="40" spans="1:7">
      <c r="A40" s="3" t="s">
        <v>33</v>
      </c>
      <c r="B40" s="7">
        <v>53742300</v>
      </c>
      <c r="C40" s="7">
        <f t="shared" si="1"/>
        <v>1.9668298734634427E-2</v>
      </c>
      <c r="D40" s="3">
        <v>832</v>
      </c>
      <c r="E40" s="3">
        <f t="shared" si="2"/>
        <v>2.6304973284011508E-2</v>
      </c>
      <c r="G40" s="7">
        <f t="shared" si="3"/>
        <v>1149.3318004661483</v>
      </c>
    </row>
    <row r="41" spans="1:7">
      <c r="A41" s="3" t="s">
        <v>34</v>
      </c>
      <c r="B41" s="7">
        <v>36132298</v>
      </c>
      <c r="C41" s="7">
        <f t="shared" si="1"/>
        <v>1.3223491198419757E-2</v>
      </c>
      <c r="D41" s="3">
        <v>574</v>
      </c>
      <c r="E41" s="3">
        <f t="shared" si="2"/>
        <v>1.8147902241613709E-2</v>
      </c>
      <c r="G41" s="7">
        <f t="shared" si="3"/>
        <v>784.28483600083655</v>
      </c>
    </row>
    <row r="42" spans="1:7">
      <c r="A42" s="3" t="s">
        <v>35</v>
      </c>
      <c r="B42" s="7">
        <v>59538877</v>
      </c>
      <c r="C42" s="7">
        <f t="shared" si="1"/>
        <v>2.1789696740940653E-2</v>
      </c>
      <c r="D42" s="3">
        <v>303</v>
      </c>
      <c r="E42" s="3">
        <f t="shared" si="2"/>
        <v>9.5798159916532302E-3</v>
      </c>
      <c r="G42" s="7">
        <f t="shared" si="3"/>
        <v>784.23781831484712</v>
      </c>
    </row>
    <row r="43" spans="1:7">
      <c r="A43" s="3" t="s">
        <v>36</v>
      </c>
      <c r="B43" s="7">
        <v>186879600</v>
      </c>
      <c r="C43" s="7">
        <f t="shared" si="1"/>
        <v>6.8393124228196184E-2</v>
      </c>
      <c r="D43" s="3">
        <v>1131</v>
      </c>
      <c r="E43" s="3">
        <f t="shared" si="2"/>
        <v>3.5758323057953144E-2</v>
      </c>
      <c r="G43" s="7">
        <f t="shared" si="3"/>
        <v>2603.7861821537331</v>
      </c>
    </row>
    <row r="44" spans="1:7">
      <c r="A44" s="3" t="s">
        <v>37</v>
      </c>
      <c r="B44" s="7">
        <v>5914379</v>
      </c>
      <c r="C44" s="7">
        <f t="shared" si="1"/>
        <v>2.1645105066558082E-3</v>
      </c>
      <c r="D44" s="3">
        <v>64</v>
      </c>
      <c r="E44" s="3">
        <f t="shared" si="2"/>
        <v>2.0234594833855005E-3</v>
      </c>
      <c r="G44" s="7">
        <f t="shared" si="3"/>
        <v>104.69924975103271</v>
      </c>
    </row>
    <row r="45" spans="1:7">
      <c r="A45" s="3" t="s">
        <v>38</v>
      </c>
      <c r="B45" s="7">
        <v>17918030</v>
      </c>
      <c r="C45" s="7">
        <f t="shared" si="1"/>
        <v>6.5575378570723935E-3</v>
      </c>
      <c r="D45" s="3">
        <v>237</v>
      </c>
      <c r="E45" s="3">
        <f t="shared" si="2"/>
        <v>7.4931233994119323E-3</v>
      </c>
      <c r="G45" s="7">
        <f t="shared" si="3"/>
        <v>351.26653141210818</v>
      </c>
    </row>
    <row r="46" spans="1:7">
      <c r="A46" s="3" t="s">
        <v>39</v>
      </c>
      <c r="B46" s="7">
        <v>8221637</v>
      </c>
      <c r="C46" s="7">
        <f t="shared" si="1"/>
        <v>3.0089075570588456E-3</v>
      </c>
      <c r="D46" s="3">
        <v>140</v>
      </c>
      <c r="E46" s="3">
        <f t="shared" si="2"/>
        <v>4.4263176199057829E-3</v>
      </c>
      <c r="G46" s="7">
        <f t="shared" si="3"/>
        <v>185.88062942411571</v>
      </c>
    </row>
    <row r="47" spans="1:7">
      <c r="A47" s="3" t="s">
        <v>40</v>
      </c>
      <c r="B47" s="7">
        <v>7027319</v>
      </c>
      <c r="C47" s="7">
        <f t="shared" si="1"/>
        <v>2.5718179049942498E-3</v>
      </c>
      <c r="D47" s="3">
        <v>101</v>
      </c>
      <c r="E47" s="3">
        <f t="shared" si="2"/>
        <v>3.1932719972177434E-3</v>
      </c>
      <c r="G47" s="7">
        <f t="shared" si="3"/>
        <v>144.12724755529985</v>
      </c>
    </row>
    <row r="48" spans="1:7">
      <c r="A48" s="3" t="s">
        <v>41</v>
      </c>
      <c r="B48" s="7">
        <v>16875900</v>
      </c>
      <c r="C48" s="7">
        <f t="shared" si="1"/>
        <v>6.1761450964290168E-3</v>
      </c>
      <c r="D48" s="3">
        <v>98</v>
      </c>
      <c r="E48" s="3">
        <f t="shared" si="2"/>
        <v>3.0984223339340479E-3</v>
      </c>
      <c r="G48" s="7">
        <f t="shared" si="3"/>
        <v>231.86418575907663</v>
      </c>
    </row>
    <row r="49" spans="1:7">
      <c r="A49" s="3" t="s">
        <v>42</v>
      </c>
      <c r="B49" s="7">
        <v>70516600</v>
      </c>
      <c r="C49" s="7">
        <f t="shared" si="1"/>
        <v>2.5807260845753199E-2</v>
      </c>
      <c r="D49" s="3">
        <v>487</v>
      </c>
      <c r="E49" s="3">
        <f t="shared" si="2"/>
        <v>1.5397262006386544E-2</v>
      </c>
      <c r="G49" s="7">
        <f t="shared" si="3"/>
        <v>1030.1130713034936</v>
      </c>
    </row>
    <row r="50" spans="1:7">
      <c r="A50" s="3" t="s">
        <v>43</v>
      </c>
      <c r="B50" s="7">
        <v>8382033</v>
      </c>
      <c r="C50" s="7">
        <f t="shared" si="1"/>
        <v>3.0676083652460728E-3</v>
      </c>
      <c r="D50" s="3">
        <v>220</v>
      </c>
      <c r="E50" s="3">
        <f t="shared" si="2"/>
        <v>6.9556419741376588E-3</v>
      </c>
      <c r="G50" s="7">
        <f t="shared" si="3"/>
        <v>250.58125848459329</v>
      </c>
    </row>
    <row r="51" spans="1:7">
      <c r="A51" s="8" t="s">
        <v>50</v>
      </c>
      <c r="B51" s="7">
        <f>SUM(B5:B50)</f>
        <v>2732432567</v>
      </c>
      <c r="C51" s="7"/>
      <c r="D51" s="3">
        <f>SUM(D5:D50)</f>
        <v>31629</v>
      </c>
      <c r="E51" s="3"/>
      <c r="G51" s="27">
        <f>SUM(G5:G50)</f>
        <v>49999.999999999978</v>
      </c>
    </row>
    <row r="52" spans="1:7">
      <c r="A52" s="32" t="s">
        <v>88</v>
      </c>
      <c r="B52" s="30"/>
      <c r="C52" s="30"/>
      <c r="D52" s="29"/>
      <c r="E52" s="29"/>
      <c r="F52" s="2"/>
      <c r="G52" s="31">
        <f>SUM(G5:G7,G9:G13,G15:G19,G21:G24,G26:G33,G35:G38,G40,G42,G49:G50)</f>
        <v>43084.856538685643</v>
      </c>
    </row>
    <row r="53" spans="1:7">
      <c r="A53" s="2" t="s">
        <v>46</v>
      </c>
    </row>
    <row r="54" spans="1:7">
      <c r="A54" s="1" t="s">
        <v>47</v>
      </c>
    </row>
    <row r="56" spans="1:7">
      <c r="A56" s="33" t="s">
        <v>84</v>
      </c>
    </row>
    <row r="57" spans="1:7">
      <c r="A57" s="33" t="s">
        <v>85</v>
      </c>
    </row>
    <row r="58" spans="1:7">
      <c r="A58" s="33" t="s">
        <v>86</v>
      </c>
      <c r="F58" s="2"/>
    </row>
    <row r="59" spans="1:7">
      <c r="A59" s="34" t="s">
        <v>82</v>
      </c>
    </row>
    <row r="60" spans="1:7">
      <c r="A60" s="34" t="s">
        <v>83</v>
      </c>
    </row>
    <row r="61" spans="1:7">
      <c r="A61" s="33" t="s">
        <v>87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50" zoomScaleNormal="150" zoomScalePageLayoutView="1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baseColWidth="10" defaultColWidth="8.83203125" defaultRowHeight="14" x14ac:dyDescent="0"/>
  <cols>
    <col min="1" max="1" width="47.1640625" customWidth="1"/>
    <col min="2" max="2" width="19.6640625" customWidth="1"/>
    <col min="3" max="3" width="19.6640625" style="2" customWidth="1"/>
    <col min="4" max="4" width="13" bestFit="1" customWidth="1"/>
    <col min="5" max="5" width="13.6640625" customWidth="1"/>
    <col min="6" max="6" width="9.6640625" style="2" customWidth="1"/>
    <col min="7" max="7" width="17.6640625" customWidth="1"/>
    <col min="8" max="8" width="18.1640625" style="2" customWidth="1"/>
  </cols>
  <sheetData>
    <row r="1" spans="1:8">
      <c r="A1" s="9" t="s">
        <v>0</v>
      </c>
      <c r="B1" s="9"/>
      <c r="C1" s="9"/>
      <c r="D1" s="9"/>
      <c r="E1" s="10"/>
      <c r="F1" s="10"/>
    </row>
    <row r="2" spans="1:8" ht="42">
      <c r="A2" s="44" t="s">
        <v>139</v>
      </c>
      <c r="B2" s="9"/>
      <c r="C2" s="9"/>
      <c r="D2" s="9"/>
      <c r="E2" s="10"/>
      <c r="F2" s="10"/>
    </row>
    <row r="3" spans="1:8" ht="28">
      <c r="A3" s="43" t="s">
        <v>138</v>
      </c>
      <c r="B3" s="9"/>
      <c r="C3" s="9"/>
      <c r="E3" s="10"/>
      <c r="F3" s="10"/>
    </row>
    <row r="4" spans="1:8" ht="75">
      <c r="A4" s="24" t="s">
        <v>44</v>
      </c>
      <c r="B4" s="25" t="s">
        <v>52</v>
      </c>
      <c r="C4" s="25" t="s">
        <v>75</v>
      </c>
      <c r="D4" s="25" t="s">
        <v>53</v>
      </c>
      <c r="E4" s="25" t="s">
        <v>73</v>
      </c>
      <c r="F4" s="25" t="s">
        <v>74</v>
      </c>
      <c r="G4" s="25" t="s">
        <v>76</v>
      </c>
      <c r="H4" s="25" t="s">
        <v>77</v>
      </c>
    </row>
    <row r="5" spans="1:8">
      <c r="A5" s="13" t="s">
        <v>2</v>
      </c>
      <c r="B5" s="15">
        <v>133740700</v>
      </c>
      <c r="C5" s="15">
        <f>B5*0.0000097</f>
        <v>1297.2847899999999</v>
      </c>
      <c r="D5" s="14">
        <v>1266</v>
      </c>
      <c r="E5" s="15">
        <f>D5*0.3</f>
        <v>379.8</v>
      </c>
      <c r="F5" s="15">
        <v>500</v>
      </c>
      <c r="G5" s="7">
        <f>F5+E5+C5</f>
        <v>2177.0847899999999</v>
      </c>
      <c r="H5" s="7">
        <f>G5+F5+D5</f>
        <v>3943.0847899999999</v>
      </c>
    </row>
    <row r="6" spans="1:8">
      <c r="A6" s="13" t="s">
        <v>3</v>
      </c>
      <c r="B6" s="15">
        <v>50115218</v>
      </c>
      <c r="C6" s="15">
        <f t="shared" ref="C6:C50" si="0">B6*0.0000097</f>
        <v>486.11761460000002</v>
      </c>
      <c r="D6" s="14">
        <v>499</v>
      </c>
      <c r="E6" s="15">
        <f t="shared" ref="E6:E50" si="1">D6*0.3</f>
        <v>149.69999999999999</v>
      </c>
      <c r="F6" s="15">
        <v>500</v>
      </c>
      <c r="G6" s="7">
        <f t="shared" ref="G6:H50" si="2">F6+E6+C6</f>
        <v>1135.8176146000001</v>
      </c>
      <c r="H6" s="7">
        <f t="shared" si="2"/>
        <v>2134.8176146000001</v>
      </c>
    </row>
    <row r="7" spans="1:8">
      <c r="A7" s="13" t="s">
        <v>4</v>
      </c>
      <c r="B7" s="15">
        <v>95905400</v>
      </c>
      <c r="C7" s="15">
        <f t="shared" si="0"/>
        <v>930.28237999999999</v>
      </c>
      <c r="D7" s="14">
        <v>1521</v>
      </c>
      <c r="E7" s="15">
        <f t="shared" si="1"/>
        <v>456.3</v>
      </c>
      <c r="F7" s="15">
        <v>500</v>
      </c>
      <c r="G7" s="7">
        <f t="shared" si="2"/>
        <v>1886.5823799999998</v>
      </c>
      <c r="H7" s="7">
        <f t="shared" si="2"/>
        <v>3907.5823799999998</v>
      </c>
    </row>
    <row r="8" spans="1:8">
      <c r="A8" s="13" t="s">
        <v>5</v>
      </c>
      <c r="B8" s="15">
        <v>13799900</v>
      </c>
      <c r="C8" s="15">
        <f t="shared" si="0"/>
        <v>133.85902999999999</v>
      </c>
      <c r="D8" s="14">
        <v>251</v>
      </c>
      <c r="E8" s="15">
        <f t="shared" si="1"/>
        <v>75.3</v>
      </c>
      <c r="F8" s="15">
        <v>500</v>
      </c>
      <c r="G8" s="7">
        <f t="shared" si="2"/>
        <v>709.15902999999992</v>
      </c>
      <c r="H8" s="7">
        <v>1000</v>
      </c>
    </row>
    <row r="9" spans="1:8">
      <c r="A9" s="13" t="s">
        <v>6</v>
      </c>
      <c r="B9" s="15">
        <v>61371076</v>
      </c>
      <c r="C9" s="15">
        <f t="shared" si="0"/>
        <v>595.29943720000006</v>
      </c>
      <c r="D9" s="14">
        <v>508</v>
      </c>
      <c r="E9" s="15">
        <f t="shared" si="1"/>
        <v>152.4</v>
      </c>
      <c r="F9" s="15">
        <v>500</v>
      </c>
      <c r="G9" s="7">
        <f t="shared" si="2"/>
        <v>1247.6994371999999</v>
      </c>
      <c r="H9" s="7">
        <f t="shared" si="2"/>
        <v>2255.6994371999999</v>
      </c>
    </row>
    <row r="10" spans="1:8">
      <c r="A10" s="13" t="s">
        <v>7</v>
      </c>
      <c r="B10" s="15">
        <v>49214900</v>
      </c>
      <c r="C10" s="15">
        <f t="shared" si="0"/>
        <v>477.38453000000004</v>
      </c>
      <c r="D10" s="14">
        <v>50</v>
      </c>
      <c r="E10" s="15">
        <f t="shared" si="1"/>
        <v>15</v>
      </c>
      <c r="F10" s="15">
        <v>500</v>
      </c>
      <c r="G10" s="7">
        <f t="shared" si="2"/>
        <v>992.38453000000004</v>
      </c>
      <c r="H10" s="7">
        <v>1000</v>
      </c>
    </row>
    <row r="11" spans="1:8">
      <c r="A11" s="13" t="s">
        <v>48</v>
      </c>
      <c r="B11" s="15">
        <v>137931140</v>
      </c>
      <c r="C11" s="15">
        <f t="shared" si="0"/>
        <v>1337.9320580000001</v>
      </c>
      <c r="D11" s="14">
        <v>3123</v>
      </c>
      <c r="E11" s="15">
        <f t="shared" si="1"/>
        <v>936.9</v>
      </c>
      <c r="F11" s="15">
        <v>500</v>
      </c>
      <c r="G11" s="7">
        <f t="shared" si="2"/>
        <v>2774.832058</v>
      </c>
      <c r="H11" s="7">
        <f t="shared" si="2"/>
        <v>6397.832058</v>
      </c>
    </row>
    <row r="12" spans="1:8">
      <c r="A12" s="13" t="s">
        <v>8</v>
      </c>
      <c r="B12" s="15">
        <v>23580191</v>
      </c>
      <c r="C12" s="15">
        <f t="shared" si="0"/>
        <v>228.7278527</v>
      </c>
      <c r="D12" s="14">
        <v>332</v>
      </c>
      <c r="E12" s="15">
        <f t="shared" si="1"/>
        <v>99.6</v>
      </c>
      <c r="F12" s="15">
        <v>500</v>
      </c>
      <c r="G12" s="7">
        <f t="shared" si="2"/>
        <v>828.32785269999999</v>
      </c>
      <c r="H12" s="7">
        <v>1000</v>
      </c>
    </row>
    <row r="13" spans="1:8">
      <c r="A13" s="13" t="s">
        <v>9</v>
      </c>
      <c r="B13" s="15">
        <v>67757900</v>
      </c>
      <c r="C13" s="15">
        <f t="shared" si="0"/>
        <v>657.25162999999998</v>
      </c>
      <c r="D13" s="14">
        <v>1232</v>
      </c>
      <c r="E13" s="15">
        <f t="shared" si="1"/>
        <v>369.59999999999997</v>
      </c>
      <c r="F13" s="15">
        <v>500</v>
      </c>
      <c r="G13" s="7">
        <f t="shared" si="2"/>
        <v>1526.8516299999999</v>
      </c>
      <c r="H13" s="7">
        <f t="shared" si="2"/>
        <v>3258.8516300000001</v>
      </c>
    </row>
    <row r="14" spans="1:8">
      <c r="A14" s="13" t="s">
        <v>10</v>
      </c>
      <c r="B14" s="15">
        <v>0</v>
      </c>
      <c r="C14" s="15">
        <f t="shared" si="0"/>
        <v>0</v>
      </c>
      <c r="D14" s="14">
        <v>24</v>
      </c>
      <c r="E14" s="15">
        <f t="shared" si="1"/>
        <v>7.1999999999999993</v>
      </c>
      <c r="F14" s="15">
        <v>500</v>
      </c>
      <c r="G14" s="7">
        <f t="shared" si="2"/>
        <v>507.2</v>
      </c>
      <c r="H14" s="7">
        <v>1000</v>
      </c>
    </row>
    <row r="15" spans="1:8">
      <c r="A15" s="13" t="s">
        <v>11</v>
      </c>
      <c r="B15" s="15">
        <v>28978061</v>
      </c>
      <c r="C15" s="15">
        <f t="shared" si="0"/>
        <v>281.08719170000001</v>
      </c>
      <c r="D15" s="14">
        <v>560</v>
      </c>
      <c r="E15" s="15">
        <f t="shared" si="1"/>
        <v>168</v>
      </c>
      <c r="F15" s="15">
        <v>500</v>
      </c>
      <c r="G15" s="7">
        <f t="shared" si="2"/>
        <v>949.08719169999995</v>
      </c>
      <c r="H15" s="7">
        <v>1000</v>
      </c>
    </row>
    <row r="16" spans="1:8">
      <c r="A16" s="13" t="s">
        <v>12</v>
      </c>
      <c r="B16" s="15">
        <v>52655000</v>
      </c>
      <c r="C16" s="15">
        <f t="shared" si="0"/>
        <v>510.75350000000003</v>
      </c>
      <c r="D16" s="14">
        <v>486</v>
      </c>
      <c r="E16" s="15">
        <f t="shared" si="1"/>
        <v>145.79999999999998</v>
      </c>
      <c r="F16" s="15">
        <v>500</v>
      </c>
      <c r="G16" s="7">
        <f t="shared" si="2"/>
        <v>1156.5535</v>
      </c>
      <c r="H16" s="7">
        <f t="shared" si="2"/>
        <v>2142.5535</v>
      </c>
    </row>
    <row r="17" spans="1:8">
      <c r="A17" s="13" t="s">
        <v>13</v>
      </c>
      <c r="B17" s="15">
        <v>22290800</v>
      </c>
      <c r="C17" s="15">
        <f t="shared" si="0"/>
        <v>216.22076000000001</v>
      </c>
      <c r="D17" s="14">
        <v>154</v>
      </c>
      <c r="E17" s="15">
        <f t="shared" si="1"/>
        <v>46.199999999999996</v>
      </c>
      <c r="F17" s="15">
        <v>500</v>
      </c>
      <c r="G17" s="7">
        <f t="shared" si="2"/>
        <v>762.42076000000009</v>
      </c>
      <c r="H17" s="7">
        <v>1000</v>
      </c>
    </row>
    <row r="18" spans="1:8">
      <c r="A18" s="13" t="s">
        <v>14</v>
      </c>
      <c r="B18" s="15">
        <v>15709114</v>
      </c>
      <c r="C18" s="15">
        <f t="shared" si="0"/>
        <v>152.3784058</v>
      </c>
      <c r="D18" s="14">
        <v>105</v>
      </c>
      <c r="E18" s="15">
        <f t="shared" si="1"/>
        <v>31.5</v>
      </c>
      <c r="F18" s="15">
        <v>500</v>
      </c>
      <c r="G18" s="7">
        <f t="shared" si="2"/>
        <v>683.8784058</v>
      </c>
      <c r="H18" s="7">
        <v>1000</v>
      </c>
    </row>
    <row r="19" spans="1:8">
      <c r="A19" s="13" t="s">
        <v>15</v>
      </c>
      <c r="B19" s="15">
        <v>74701946</v>
      </c>
      <c r="C19" s="15">
        <f t="shared" si="0"/>
        <v>724.60887620000005</v>
      </c>
      <c r="D19" s="14">
        <v>507</v>
      </c>
      <c r="E19" s="15">
        <f t="shared" si="1"/>
        <v>152.1</v>
      </c>
      <c r="F19" s="15">
        <v>500</v>
      </c>
      <c r="G19" s="7">
        <f t="shared" si="2"/>
        <v>1376.7088762000001</v>
      </c>
      <c r="H19" s="7">
        <f t="shared" si="2"/>
        <v>2383.7088762000003</v>
      </c>
    </row>
    <row r="20" spans="1:8">
      <c r="A20" s="13" t="s">
        <v>16</v>
      </c>
      <c r="B20" s="15">
        <v>42627470</v>
      </c>
      <c r="C20" s="15">
        <f t="shared" si="0"/>
        <v>413.48645900000002</v>
      </c>
      <c r="D20" s="14">
        <v>589</v>
      </c>
      <c r="E20" s="15">
        <f t="shared" si="1"/>
        <v>176.7</v>
      </c>
      <c r="F20" s="15">
        <v>500</v>
      </c>
      <c r="G20" s="7">
        <f t="shared" si="2"/>
        <v>1090.186459</v>
      </c>
      <c r="H20" s="7">
        <f t="shared" si="2"/>
        <v>2179.186459</v>
      </c>
    </row>
    <row r="21" spans="1:8">
      <c r="A21" s="13" t="s">
        <v>17</v>
      </c>
      <c r="B21" s="15">
        <v>29274200</v>
      </c>
      <c r="C21" s="15">
        <f t="shared" si="0"/>
        <v>283.95974000000001</v>
      </c>
      <c r="D21" s="14">
        <v>57</v>
      </c>
      <c r="E21" s="15">
        <f t="shared" si="1"/>
        <v>17.099999999999998</v>
      </c>
      <c r="F21" s="15">
        <v>500</v>
      </c>
      <c r="G21" s="7">
        <f t="shared" si="2"/>
        <v>801.05974000000003</v>
      </c>
      <c r="H21" s="7">
        <v>1000</v>
      </c>
    </row>
    <row r="22" spans="1:8">
      <c r="A22" s="13" t="s">
        <v>18</v>
      </c>
      <c r="B22" s="15">
        <v>17580004</v>
      </c>
      <c r="C22" s="15">
        <f t="shared" si="0"/>
        <v>170.52603880000001</v>
      </c>
      <c r="D22" s="14">
        <v>342</v>
      </c>
      <c r="E22" s="15">
        <f t="shared" si="1"/>
        <v>102.6</v>
      </c>
      <c r="F22" s="15">
        <v>500</v>
      </c>
      <c r="G22" s="7">
        <f t="shared" si="2"/>
        <v>773.12603880000006</v>
      </c>
      <c r="H22" s="7">
        <v>1000</v>
      </c>
    </row>
    <row r="23" spans="1:8">
      <c r="A23" s="13" t="s">
        <v>19</v>
      </c>
      <c r="B23" s="15">
        <v>80343858</v>
      </c>
      <c r="C23" s="15">
        <f t="shared" si="0"/>
        <v>779.33542260000002</v>
      </c>
      <c r="D23" s="14">
        <v>1368</v>
      </c>
      <c r="E23" s="15">
        <f t="shared" si="1"/>
        <v>410.4</v>
      </c>
      <c r="F23" s="15">
        <v>500</v>
      </c>
      <c r="G23" s="7">
        <f t="shared" si="2"/>
        <v>1689.7354226</v>
      </c>
      <c r="H23" s="7">
        <f t="shared" si="2"/>
        <v>3557.7354225999998</v>
      </c>
    </row>
    <row r="24" spans="1:8">
      <c r="A24" s="13" t="s">
        <v>49</v>
      </c>
      <c r="B24" s="15">
        <v>118556100</v>
      </c>
      <c r="C24" s="15">
        <f t="shared" si="0"/>
        <v>1149.9941699999999</v>
      </c>
      <c r="D24" s="14">
        <v>1331</v>
      </c>
      <c r="E24" s="15">
        <f t="shared" si="1"/>
        <v>399.3</v>
      </c>
      <c r="F24" s="15">
        <v>500</v>
      </c>
      <c r="G24" s="7">
        <f t="shared" si="2"/>
        <v>2049.2941700000001</v>
      </c>
      <c r="H24" s="7">
        <f t="shared" si="2"/>
        <v>3880.2941700000001</v>
      </c>
    </row>
    <row r="25" spans="1:8">
      <c r="A25" s="13" t="s">
        <v>20</v>
      </c>
      <c r="B25" s="15">
        <v>29235900</v>
      </c>
      <c r="C25" s="15">
        <f t="shared" si="0"/>
        <v>283.58823000000001</v>
      </c>
      <c r="D25" s="14">
        <v>109</v>
      </c>
      <c r="E25" s="15">
        <f t="shared" si="1"/>
        <v>32.699999999999996</v>
      </c>
      <c r="F25" s="15">
        <v>500</v>
      </c>
      <c r="G25" s="7">
        <f t="shared" si="2"/>
        <v>816.28823000000011</v>
      </c>
      <c r="H25" s="7">
        <v>1000</v>
      </c>
    </row>
    <row r="26" spans="1:8">
      <c r="A26" s="13" t="s">
        <v>21</v>
      </c>
      <c r="B26" s="15">
        <v>102537004</v>
      </c>
      <c r="C26" s="15">
        <f t="shared" si="0"/>
        <v>994.60893880000003</v>
      </c>
      <c r="D26" s="14">
        <v>1004</v>
      </c>
      <c r="E26" s="15">
        <f t="shared" si="1"/>
        <v>301.2</v>
      </c>
      <c r="F26" s="15">
        <v>500</v>
      </c>
      <c r="G26" s="7">
        <f t="shared" si="2"/>
        <v>1795.8089388000001</v>
      </c>
      <c r="H26" s="7">
        <f t="shared" si="2"/>
        <v>3299.8089387999999</v>
      </c>
    </row>
    <row r="27" spans="1:8" s="2" customFormat="1">
      <c r="A27" s="3" t="s">
        <v>62</v>
      </c>
      <c r="B27" s="15" t="s">
        <v>61</v>
      </c>
      <c r="C27" s="15"/>
      <c r="D27" s="3">
        <v>718</v>
      </c>
      <c r="E27" s="15">
        <f t="shared" si="1"/>
        <v>215.4</v>
      </c>
      <c r="F27" s="15">
        <v>500</v>
      </c>
      <c r="G27" s="7">
        <f t="shared" si="2"/>
        <v>715.4</v>
      </c>
      <c r="H27" s="7">
        <v>1000</v>
      </c>
    </row>
    <row r="28" spans="1:8">
      <c r="A28" s="13" t="s">
        <v>22</v>
      </c>
      <c r="B28" s="15">
        <v>49063400</v>
      </c>
      <c r="C28" s="15">
        <f t="shared" si="0"/>
        <v>475.91498000000001</v>
      </c>
      <c r="D28" s="14">
        <v>583</v>
      </c>
      <c r="E28" s="15">
        <f t="shared" si="1"/>
        <v>174.9</v>
      </c>
      <c r="F28" s="15">
        <v>500</v>
      </c>
      <c r="G28" s="7">
        <f t="shared" si="2"/>
        <v>1150.8149800000001</v>
      </c>
      <c r="H28" s="7">
        <f t="shared" si="2"/>
        <v>2233.8149800000001</v>
      </c>
    </row>
    <row r="29" spans="1:8">
      <c r="A29" s="13" t="s">
        <v>23</v>
      </c>
      <c r="B29" s="15">
        <v>161739500</v>
      </c>
      <c r="C29" s="15">
        <f t="shared" si="0"/>
        <v>1568.8731500000001</v>
      </c>
      <c r="D29" s="14">
        <v>1370</v>
      </c>
      <c r="E29" s="15">
        <f t="shared" si="1"/>
        <v>411</v>
      </c>
      <c r="F29" s="15">
        <v>500</v>
      </c>
      <c r="G29" s="7">
        <f t="shared" si="2"/>
        <v>2479.8731500000004</v>
      </c>
      <c r="H29" s="7">
        <f t="shared" si="2"/>
        <v>4349.8731500000004</v>
      </c>
    </row>
    <row r="30" spans="1:8">
      <c r="A30" s="13" t="s">
        <v>24</v>
      </c>
      <c r="B30" s="15">
        <v>130972097</v>
      </c>
      <c r="C30" s="15">
        <f t="shared" si="0"/>
        <v>1270.4293408999999</v>
      </c>
      <c r="D30" s="14">
        <v>1359</v>
      </c>
      <c r="E30" s="15">
        <f t="shared" si="1"/>
        <v>407.7</v>
      </c>
      <c r="F30" s="15">
        <v>500</v>
      </c>
      <c r="G30" s="7">
        <f t="shared" si="2"/>
        <v>2178.1293409</v>
      </c>
      <c r="H30" s="7">
        <f t="shared" si="2"/>
        <v>4037.1293409</v>
      </c>
    </row>
    <row r="31" spans="1:8">
      <c r="A31" s="13" t="s">
        <v>25</v>
      </c>
      <c r="B31" s="15">
        <v>130757744</v>
      </c>
      <c r="C31" s="15">
        <f t="shared" si="0"/>
        <v>1268.3501168</v>
      </c>
      <c r="D31" s="14">
        <v>2221</v>
      </c>
      <c r="E31" s="15">
        <f t="shared" si="1"/>
        <v>666.3</v>
      </c>
      <c r="F31" s="15">
        <v>500</v>
      </c>
      <c r="G31" s="7">
        <f t="shared" si="2"/>
        <v>2434.6501168</v>
      </c>
      <c r="H31" s="7">
        <f t="shared" si="2"/>
        <v>5155.6501167999995</v>
      </c>
    </row>
    <row r="32" spans="1:8">
      <c r="A32" s="13" t="s">
        <v>26</v>
      </c>
      <c r="B32" s="15">
        <v>87356231</v>
      </c>
      <c r="C32" s="15">
        <f t="shared" si="0"/>
        <v>847.35544070000003</v>
      </c>
      <c r="D32" s="14">
        <v>1119</v>
      </c>
      <c r="E32" s="15">
        <f t="shared" si="1"/>
        <v>335.7</v>
      </c>
      <c r="F32" s="15">
        <v>500</v>
      </c>
      <c r="G32" s="7">
        <f t="shared" si="2"/>
        <v>1683.0554407</v>
      </c>
      <c r="H32" s="7">
        <f t="shared" si="2"/>
        <v>3302.0554407</v>
      </c>
    </row>
    <row r="33" spans="1:8">
      <c r="A33" s="13" t="s">
        <v>27</v>
      </c>
      <c r="B33" s="15">
        <v>33709940</v>
      </c>
      <c r="C33" s="15">
        <f t="shared" si="0"/>
        <v>326.98641800000001</v>
      </c>
      <c r="D33" s="14">
        <v>518</v>
      </c>
      <c r="E33" s="15">
        <f t="shared" si="1"/>
        <v>155.4</v>
      </c>
      <c r="F33" s="15">
        <v>500</v>
      </c>
      <c r="G33" s="7">
        <f t="shared" si="2"/>
        <v>982.38641800000005</v>
      </c>
      <c r="H33" s="7">
        <v>1000</v>
      </c>
    </row>
    <row r="34" spans="1:8">
      <c r="A34" s="13" t="s">
        <v>28</v>
      </c>
      <c r="B34" s="15">
        <v>26262300</v>
      </c>
      <c r="C34" s="15">
        <f t="shared" si="0"/>
        <v>254.74431000000001</v>
      </c>
      <c r="D34" s="14">
        <v>157</v>
      </c>
      <c r="E34" s="15">
        <f t="shared" si="1"/>
        <v>47.1</v>
      </c>
      <c r="F34" s="15">
        <v>500</v>
      </c>
      <c r="G34" s="7">
        <f t="shared" si="2"/>
        <v>801.84431000000006</v>
      </c>
      <c r="H34" s="7">
        <v>1000</v>
      </c>
    </row>
    <row r="35" spans="1:8">
      <c r="A35" s="13" t="s">
        <v>29</v>
      </c>
      <c r="B35" s="15">
        <v>183914400</v>
      </c>
      <c r="C35" s="15">
        <f t="shared" si="0"/>
        <v>1783.9696800000002</v>
      </c>
      <c r="D35" s="14">
        <v>1353</v>
      </c>
      <c r="E35" s="15">
        <f t="shared" si="1"/>
        <v>405.9</v>
      </c>
      <c r="F35" s="15">
        <v>500</v>
      </c>
      <c r="G35" s="7">
        <f t="shared" si="2"/>
        <v>2689.8696800000002</v>
      </c>
      <c r="H35" s="7">
        <f t="shared" si="2"/>
        <v>4542.8696799999998</v>
      </c>
    </row>
    <row r="36" spans="1:8">
      <c r="A36" s="13" t="s">
        <v>30</v>
      </c>
      <c r="B36" s="15">
        <v>44686200</v>
      </c>
      <c r="C36" s="15">
        <f t="shared" si="0"/>
        <v>433.45614</v>
      </c>
      <c r="D36" s="14">
        <v>148</v>
      </c>
      <c r="E36" s="15">
        <f t="shared" si="1"/>
        <v>44.4</v>
      </c>
      <c r="F36" s="15">
        <v>500</v>
      </c>
      <c r="G36" s="7">
        <f t="shared" si="2"/>
        <v>977.85613999999998</v>
      </c>
      <c r="H36" s="7">
        <v>1000</v>
      </c>
    </row>
    <row r="37" spans="1:8">
      <c r="A37" s="13" t="s">
        <v>31</v>
      </c>
      <c r="B37" s="15">
        <v>65242600</v>
      </c>
      <c r="C37" s="15">
        <f t="shared" si="0"/>
        <v>632.85321999999996</v>
      </c>
      <c r="D37" s="14">
        <v>840</v>
      </c>
      <c r="E37" s="15">
        <f t="shared" si="1"/>
        <v>252</v>
      </c>
      <c r="F37" s="15">
        <v>500</v>
      </c>
      <c r="G37" s="7">
        <f t="shared" si="2"/>
        <v>1384.85322</v>
      </c>
      <c r="H37" s="7">
        <f t="shared" si="2"/>
        <v>2724.85322</v>
      </c>
    </row>
    <row r="38" spans="1:8">
      <c r="A38" s="13" t="s">
        <v>32</v>
      </c>
      <c r="B38" s="15">
        <v>99673300</v>
      </c>
      <c r="C38" s="15">
        <f t="shared" si="0"/>
        <v>966.83100999999999</v>
      </c>
      <c r="D38" s="14">
        <v>889</v>
      </c>
      <c r="E38" s="15">
        <f t="shared" si="1"/>
        <v>266.7</v>
      </c>
      <c r="F38" s="15">
        <v>500</v>
      </c>
      <c r="G38" s="7">
        <f t="shared" si="2"/>
        <v>1733.5310100000002</v>
      </c>
      <c r="H38" s="7">
        <f t="shared" si="2"/>
        <v>3122.5310100000002</v>
      </c>
    </row>
    <row r="39" spans="1:8" s="2" customFormat="1">
      <c r="A39" s="3" t="s">
        <v>69</v>
      </c>
      <c r="B39" s="15" t="s">
        <v>61</v>
      </c>
      <c r="C39" s="15"/>
      <c r="D39" s="14">
        <v>749</v>
      </c>
      <c r="E39" s="15">
        <f t="shared" si="1"/>
        <v>224.7</v>
      </c>
      <c r="F39" s="15">
        <v>500</v>
      </c>
      <c r="G39" s="7">
        <f t="shared" si="2"/>
        <v>724.7</v>
      </c>
      <c r="H39" s="7">
        <v>1000</v>
      </c>
    </row>
    <row r="40" spans="1:8">
      <c r="A40" s="13" t="s">
        <v>33</v>
      </c>
      <c r="B40" s="15">
        <v>53742300</v>
      </c>
      <c r="C40" s="15">
        <f t="shared" si="0"/>
        <v>521.30030999999997</v>
      </c>
      <c r="D40" s="14">
        <v>832</v>
      </c>
      <c r="E40" s="15">
        <f t="shared" si="1"/>
        <v>249.6</v>
      </c>
      <c r="F40" s="15">
        <v>500</v>
      </c>
      <c r="G40" s="7">
        <f t="shared" si="2"/>
        <v>1270.90031</v>
      </c>
      <c r="H40" s="7">
        <f t="shared" si="2"/>
        <v>2602.90031</v>
      </c>
    </row>
    <row r="41" spans="1:8">
      <c r="A41" s="13" t="s">
        <v>34</v>
      </c>
      <c r="B41" s="15">
        <v>36132298</v>
      </c>
      <c r="C41" s="15">
        <f t="shared" si="0"/>
        <v>350.48329060000003</v>
      </c>
      <c r="D41" s="14">
        <v>574</v>
      </c>
      <c r="E41" s="15">
        <f t="shared" si="1"/>
        <v>172.2</v>
      </c>
      <c r="F41" s="15">
        <v>500</v>
      </c>
      <c r="G41" s="7">
        <f t="shared" si="2"/>
        <v>1022.6832906000001</v>
      </c>
      <c r="H41" s="7">
        <f t="shared" si="2"/>
        <v>2096.6832906</v>
      </c>
    </row>
    <row r="42" spans="1:8">
      <c r="A42" s="13" t="s">
        <v>35</v>
      </c>
      <c r="B42" s="15">
        <v>59538877</v>
      </c>
      <c r="C42" s="15">
        <f t="shared" si="0"/>
        <v>577.52710690000004</v>
      </c>
      <c r="D42" s="14">
        <v>303</v>
      </c>
      <c r="E42" s="15">
        <f t="shared" si="1"/>
        <v>90.899999999999991</v>
      </c>
      <c r="F42" s="15">
        <v>500</v>
      </c>
      <c r="G42" s="7">
        <f t="shared" si="2"/>
        <v>1168.4271069000001</v>
      </c>
      <c r="H42" s="7">
        <f t="shared" si="2"/>
        <v>1971.4271069000001</v>
      </c>
    </row>
    <row r="43" spans="1:8">
      <c r="A43" s="13" t="s">
        <v>36</v>
      </c>
      <c r="B43" s="15">
        <v>186879600</v>
      </c>
      <c r="C43" s="15">
        <f t="shared" si="0"/>
        <v>1812.7321200000001</v>
      </c>
      <c r="D43" s="14">
        <v>1131</v>
      </c>
      <c r="E43" s="15">
        <f t="shared" si="1"/>
        <v>339.3</v>
      </c>
      <c r="F43" s="15">
        <v>500</v>
      </c>
      <c r="G43" s="7">
        <f t="shared" si="2"/>
        <v>2652.0321199999998</v>
      </c>
      <c r="H43" s="7">
        <f t="shared" si="2"/>
        <v>4283.0321199999998</v>
      </c>
    </row>
    <row r="44" spans="1:8">
      <c r="A44" s="13" t="s">
        <v>37</v>
      </c>
      <c r="B44" s="15">
        <v>5914379</v>
      </c>
      <c r="C44" s="15">
        <f t="shared" si="0"/>
        <v>57.369476300000002</v>
      </c>
      <c r="D44" s="14">
        <v>64</v>
      </c>
      <c r="E44" s="15">
        <f t="shared" si="1"/>
        <v>19.2</v>
      </c>
      <c r="F44" s="15">
        <v>500</v>
      </c>
      <c r="G44" s="7">
        <f t="shared" si="2"/>
        <v>576.56947630000002</v>
      </c>
      <c r="H44" s="7">
        <v>1000</v>
      </c>
    </row>
    <row r="45" spans="1:8">
      <c r="A45" s="13" t="s">
        <v>38</v>
      </c>
      <c r="B45" s="15">
        <v>17918030</v>
      </c>
      <c r="C45" s="15">
        <f t="shared" si="0"/>
        <v>173.804891</v>
      </c>
      <c r="D45" s="14">
        <v>237</v>
      </c>
      <c r="E45" s="15">
        <f t="shared" si="1"/>
        <v>71.099999999999994</v>
      </c>
      <c r="F45" s="15">
        <v>500</v>
      </c>
      <c r="G45" s="7">
        <f t="shared" si="2"/>
        <v>744.90489100000002</v>
      </c>
      <c r="H45" s="7">
        <v>1000</v>
      </c>
    </row>
    <row r="46" spans="1:8">
      <c r="A46" s="13" t="s">
        <v>39</v>
      </c>
      <c r="B46" s="15">
        <v>8221637</v>
      </c>
      <c r="C46" s="15">
        <f t="shared" si="0"/>
        <v>79.749878899999999</v>
      </c>
      <c r="D46" s="14">
        <v>140</v>
      </c>
      <c r="E46" s="15">
        <f t="shared" si="1"/>
        <v>42</v>
      </c>
      <c r="F46" s="15">
        <v>500</v>
      </c>
      <c r="G46" s="7">
        <f t="shared" si="2"/>
        <v>621.7498789</v>
      </c>
      <c r="H46" s="7">
        <v>1000</v>
      </c>
    </row>
    <row r="47" spans="1:8">
      <c r="A47" s="13" t="s">
        <v>40</v>
      </c>
      <c r="B47" s="15">
        <v>7027319</v>
      </c>
      <c r="C47" s="15">
        <f t="shared" si="0"/>
        <v>68.164994300000004</v>
      </c>
      <c r="D47" s="14">
        <v>101</v>
      </c>
      <c r="E47" s="15">
        <f t="shared" si="1"/>
        <v>30.299999999999997</v>
      </c>
      <c r="F47" s="15">
        <v>500</v>
      </c>
      <c r="G47" s="7">
        <f t="shared" si="2"/>
        <v>598.46499429999994</v>
      </c>
      <c r="H47" s="7">
        <v>1000</v>
      </c>
    </row>
    <row r="48" spans="1:8">
      <c r="A48" s="13" t="s">
        <v>41</v>
      </c>
      <c r="B48" s="15">
        <v>16875900</v>
      </c>
      <c r="C48" s="15">
        <f t="shared" si="0"/>
        <v>163.69623000000001</v>
      </c>
      <c r="D48" s="14">
        <v>98</v>
      </c>
      <c r="E48" s="15">
        <f t="shared" si="1"/>
        <v>29.4</v>
      </c>
      <c r="F48" s="15">
        <v>500</v>
      </c>
      <c r="G48" s="7">
        <f t="shared" si="2"/>
        <v>693.09622999999999</v>
      </c>
      <c r="H48" s="7">
        <v>1000</v>
      </c>
    </row>
    <row r="49" spans="1:8">
      <c r="A49" s="13" t="s">
        <v>42</v>
      </c>
      <c r="B49" s="15">
        <v>70516600</v>
      </c>
      <c r="C49" s="15">
        <f t="shared" si="0"/>
        <v>684.01102000000003</v>
      </c>
      <c r="D49" s="14">
        <v>487</v>
      </c>
      <c r="E49" s="15">
        <f t="shared" si="1"/>
        <v>146.1</v>
      </c>
      <c r="F49" s="15">
        <v>500</v>
      </c>
      <c r="G49" s="7">
        <f t="shared" si="2"/>
        <v>1330.1110200000001</v>
      </c>
      <c r="H49" s="7">
        <f t="shared" si="2"/>
        <v>2317.1110200000003</v>
      </c>
    </row>
    <row r="50" spans="1:8">
      <c r="A50" s="13" t="s">
        <v>43</v>
      </c>
      <c r="B50" s="15">
        <v>8382033</v>
      </c>
      <c r="C50" s="15">
        <f t="shared" si="0"/>
        <v>81.305720100000002</v>
      </c>
      <c r="D50" s="14">
        <v>220</v>
      </c>
      <c r="E50" s="15">
        <f t="shared" si="1"/>
        <v>66</v>
      </c>
      <c r="F50" s="15">
        <v>500</v>
      </c>
      <c r="G50" s="7">
        <f t="shared" si="2"/>
        <v>647.30572010000003</v>
      </c>
      <c r="H50" s="7">
        <v>1000</v>
      </c>
    </row>
    <row r="51" spans="1:8">
      <c r="A51" s="13" t="s">
        <v>50</v>
      </c>
      <c r="B51" s="15">
        <v>2732432567</v>
      </c>
      <c r="C51" s="15">
        <f t="shared" ref="C51:H51" si="3">SUM(C5:C50)</f>
        <v>26504.595899899999</v>
      </c>
      <c r="D51" s="14">
        <f t="shared" si="3"/>
        <v>31629</v>
      </c>
      <c r="E51" s="15">
        <f t="shared" si="3"/>
        <v>9488.6999999999971</v>
      </c>
      <c r="F51" s="15">
        <f t="shared" si="3"/>
        <v>23000</v>
      </c>
      <c r="G51" s="28">
        <f t="shared" si="3"/>
        <v>58993.295899899997</v>
      </c>
      <c r="H51" s="28">
        <f t="shared" si="3"/>
        <v>103081.08606230002</v>
      </c>
    </row>
    <row r="52" spans="1:8" s="2" customFormat="1">
      <c r="A52" s="22" t="s">
        <v>80</v>
      </c>
      <c r="B52" s="23"/>
      <c r="C52" s="26"/>
      <c r="D52" s="22"/>
      <c r="E52" s="26"/>
      <c r="F52" s="26"/>
      <c r="G52" s="21">
        <f>SUM(G5:G7,G9:G13,G15:G24,G26:G33,G35:G38,G40,G42,G49:G50)</f>
        <v>48524.6034488</v>
      </c>
      <c r="H52" s="21">
        <f>SUM(H5:H7,H9:H13,H15:H24,H26:H33,H35:H38,H40,H42,H49:H50)</f>
        <v>86701.37065170001</v>
      </c>
    </row>
    <row r="53" spans="1:8">
      <c r="A53" s="9" t="s">
        <v>46</v>
      </c>
      <c r="B53" s="9"/>
      <c r="C53" s="9"/>
      <c r="D53" s="9"/>
      <c r="E53" s="10"/>
      <c r="F53" s="10"/>
    </row>
    <row r="54" spans="1:8">
      <c r="A54" s="9" t="s">
        <v>47</v>
      </c>
      <c r="B54" s="9"/>
      <c r="C54" s="9"/>
      <c r="D54" s="9"/>
      <c r="E54" s="9"/>
      <c r="F54" s="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50" zoomScaleNormal="150" zoomScalePageLayoutView="1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ColWidth="8.83203125" defaultRowHeight="14" x14ac:dyDescent="0"/>
  <cols>
    <col min="1" max="1" width="48" customWidth="1"/>
    <col min="2" max="2" width="14.1640625" customWidth="1"/>
    <col min="3" max="3" width="17.1640625" customWidth="1"/>
    <col min="4" max="4" width="13" customWidth="1"/>
  </cols>
  <sheetData>
    <row r="1" spans="1:6" s="2" customFormat="1">
      <c r="D1" s="2" t="s">
        <v>59</v>
      </c>
      <c r="E1" s="2" t="s">
        <v>60</v>
      </c>
      <c r="F1" s="2">
        <v>0.03</v>
      </c>
    </row>
    <row r="2" spans="1:6">
      <c r="A2" s="9" t="s">
        <v>0</v>
      </c>
      <c r="B2" s="9"/>
      <c r="C2" s="9"/>
      <c r="D2" t="s">
        <v>55</v>
      </c>
      <c r="E2">
        <v>590</v>
      </c>
      <c r="F2" s="16">
        <f>E2+(E2*$F$1)</f>
        <v>607.70000000000005</v>
      </c>
    </row>
    <row r="3" spans="1:6" ht="28">
      <c r="A3" s="44" t="s">
        <v>141</v>
      </c>
      <c r="B3" s="9"/>
      <c r="C3" s="9"/>
      <c r="D3" t="s">
        <v>56</v>
      </c>
      <c r="E3">
        <v>750</v>
      </c>
      <c r="F3" s="16">
        <f t="shared" ref="F3:F5" si="0">E3+(E3*$F$1)</f>
        <v>772.5</v>
      </c>
    </row>
    <row r="4" spans="1:6" ht="42">
      <c r="A4" s="43" t="s">
        <v>140</v>
      </c>
      <c r="B4" s="9"/>
      <c r="C4" s="9"/>
      <c r="D4" t="s">
        <v>57</v>
      </c>
      <c r="E4">
        <v>1150</v>
      </c>
      <c r="F4" s="16">
        <f t="shared" si="0"/>
        <v>1184.5</v>
      </c>
    </row>
    <row r="5" spans="1:6" s="2" customFormat="1">
      <c r="A5" s="9"/>
      <c r="B5" s="9"/>
      <c r="C5" s="9"/>
      <c r="D5" t="s">
        <v>58</v>
      </c>
      <c r="E5">
        <v>1290</v>
      </c>
      <c r="F5" s="16">
        <f t="shared" si="0"/>
        <v>1328.7</v>
      </c>
    </row>
    <row r="6" spans="1:6" ht="36">
      <c r="A6" s="11" t="s">
        <v>44</v>
      </c>
      <c r="B6" s="12" t="s">
        <v>53</v>
      </c>
      <c r="C6" s="12" t="s">
        <v>54</v>
      </c>
      <c r="D6" s="12" t="s">
        <v>65</v>
      </c>
    </row>
    <row r="7" spans="1:6">
      <c r="A7" s="13" t="s">
        <v>2</v>
      </c>
      <c r="B7" s="14">
        <v>1266</v>
      </c>
      <c r="C7" s="15">
        <v>1150</v>
      </c>
      <c r="D7" s="4">
        <f>C7+(C7*$F$1)</f>
        <v>1184.5</v>
      </c>
    </row>
    <row r="8" spans="1:6">
      <c r="A8" s="13" t="s">
        <v>3</v>
      </c>
      <c r="B8" s="14">
        <v>499</v>
      </c>
      <c r="C8" s="15">
        <v>590</v>
      </c>
      <c r="D8" s="4">
        <f t="shared" ref="D8:D52" si="1">C8+(C8*$F$1)</f>
        <v>607.70000000000005</v>
      </c>
    </row>
    <row r="9" spans="1:6">
      <c r="A9" s="13" t="s">
        <v>4</v>
      </c>
      <c r="B9" s="14">
        <v>1521</v>
      </c>
      <c r="C9" s="15">
        <v>1290</v>
      </c>
      <c r="D9" s="4">
        <f t="shared" si="1"/>
        <v>1328.7</v>
      </c>
    </row>
    <row r="10" spans="1:6">
      <c r="A10" s="13" t="s">
        <v>5</v>
      </c>
      <c r="B10" s="14">
        <v>251</v>
      </c>
      <c r="C10" s="15">
        <v>590</v>
      </c>
      <c r="D10" s="4">
        <f t="shared" si="1"/>
        <v>607.70000000000005</v>
      </c>
    </row>
    <row r="11" spans="1:6">
      <c r="A11" s="13" t="s">
        <v>6</v>
      </c>
      <c r="B11" s="14">
        <v>508</v>
      </c>
      <c r="C11" s="15">
        <v>750</v>
      </c>
      <c r="D11" s="4">
        <f t="shared" si="1"/>
        <v>772.5</v>
      </c>
    </row>
    <row r="12" spans="1:6">
      <c r="A12" s="13" t="s">
        <v>7</v>
      </c>
      <c r="B12" s="14">
        <v>50</v>
      </c>
      <c r="C12" s="15">
        <v>590</v>
      </c>
      <c r="D12" s="4">
        <f t="shared" si="1"/>
        <v>607.70000000000005</v>
      </c>
    </row>
    <row r="13" spans="1:6">
      <c r="A13" s="13" t="s">
        <v>48</v>
      </c>
      <c r="B13" s="14">
        <v>3123</v>
      </c>
      <c r="C13" s="15">
        <v>1290</v>
      </c>
      <c r="D13" s="4">
        <f t="shared" si="1"/>
        <v>1328.7</v>
      </c>
    </row>
    <row r="14" spans="1:6">
      <c r="A14" s="13" t="s">
        <v>8</v>
      </c>
      <c r="B14" s="14">
        <v>332</v>
      </c>
      <c r="C14" s="15">
        <v>590</v>
      </c>
      <c r="D14" s="4">
        <f t="shared" si="1"/>
        <v>607.70000000000005</v>
      </c>
    </row>
    <row r="15" spans="1:6">
      <c r="A15" s="13" t="s">
        <v>9</v>
      </c>
      <c r="B15" s="14">
        <v>1232</v>
      </c>
      <c r="C15" s="15">
        <v>1150</v>
      </c>
      <c r="D15" s="4">
        <f t="shared" si="1"/>
        <v>1184.5</v>
      </c>
    </row>
    <row r="16" spans="1:6">
      <c r="A16" s="13" t="s">
        <v>10</v>
      </c>
      <c r="B16" s="14">
        <v>24</v>
      </c>
      <c r="C16" s="15">
        <v>590</v>
      </c>
      <c r="D16" s="4">
        <f t="shared" si="1"/>
        <v>607.70000000000005</v>
      </c>
    </row>
    <row r="17" spans="1:4">
      <c r="A17" s="13" t="s">
        <v>11</v>
      </c>
      <c r="B17" s="14">
        <v>560</v>
      </c>
      <c r="C17" s="15">
        <v>750</v>
      </c>
      <c r="D17" s="4">
        <f t="shared" si="1"/>
        <v>772.5</v>
      </c>
    </row>
    <row r="18" spans="1:4">
      <c r="A18" s="13" t="s">
        <v>12</v>
      </c>
      <c r="B18" s="14">
        <v>486</v>
      </c>
      <c r="C18" s="15">
        <v>590</v>
      </c>
      <c r="D18" s="4">
        <f t="shared" si="1"/>
        <v>607.70000000000005</v>
      </c>
    </row>
    <row r="19" spans="1:4">
      <c r="A19" s="13" t="s">
        <v>13</v>
      </c>
      <c r="B19" s="14">
        <v>154</v>
      </c>
      <c r="C19" s="15">
        <v>590</v>
      </c>
      <c r="D19" s="4">
        <f t="shared" si="1"/>
        <v>607.70000000000005</v>
      </c>
    </row>
    <row r="20" spans="1:4">
      <c r="A20" s="13" t="s">
        <v>14</v>
      </c>
      <c r="B20" s="14">
        <v>105</v>
      </c>
      <c r="C20" s="15">
        <v>590</v>
      </c>
      <c r="D20" s="4">
        <f t="shared" si="1"/>
        <v>607.70000000000005</v>
      </c>
    </row>
    <row r="21" spans="1:4">
      <c r="A21" s="13" t="s">
        <v>15</v>
      </c>
      <c r="B21" s="14">
        <v>507</v>
      </c>
      <c r="C21" s="15">
        <v>750</v>
      </c>
      <c r="D21" s="4">
        <f t="shared" si="1"/>
        <v>772.5</v>
      </c>
    </row>
    <row r="22" spans="1:4">
      <c r="A22" s="13" t="s">
        <v>16</v>
      </c>
      <c r="B22" s="14">
        <v>589</v>
      </c>
      <c r="C22" s="15">
        <v>750</v>
      </c>
      <c r="D22" s="4">
        <f t="shared" si="1"/>
        <v>772.5</v>
      </c>
    </row>
    <row r="23" spans="1:4">
      <c r="A23" s="13" t="s">
        <v>17</v>
      </c>
      <c r="B23" s="14">
        <v>57</v>
      </c>
      <c r="C23" s="15">
        <v>590</v>
      </c>
      <c r="D23" s="4">
        <f t="shared" si="1"/>
        <v>607.70000000000005</v>
      </c>
    </row>
    <row r="24" spans="1:4">
      <c r="A24" s="13" t="s">
        <v>18</v>
      </c>
      <c r="B24" s="14">
        <v>342</v>
      </c>
      <c r="C24" s="15">
        <v>590</v>
      </c>
      <c r="D24" s="4">
        <f t="shared" si="1"/>
        <v>607.70000000000005</v>
      </c>
    </row>
    <row r="25" spans="1:4">
      <c r="A25" s="13" t="s">
        <v>19</v>
      </c>
      <c r="B25" s="14">
        <v>1368</v>
      </c>
      <c r="C25" s="15">
        <v>1150</v>
      </c>
      <c r="D25" s="4">
        <f t="shared" si="1"/>
        <v>1184.5</v>
      </c>
    </row>
    <row r="26" spans="1:4">
      <c r="A26" s="13" t="s">
        <v>49</v>
      </c>
      <c r="B26" s="14">
        <v>1331</v>
      </c>
      <c r="C26" s="15">
        <v>1150</v>
      </c>
      <c r="D26" s="4">
        <f t="shared" si="1"/>
        <v>1184.5</v>
      </c>
    </row>
    <row r="27" spans="1:4">
      <c r="A27" s="13" t="s">
        <v>20</v>
      </c>
      <c r="B27" s="14">
        <v>109</v>
      </c>
      <c r="C27" s="15">
        <v>590</v>
      </c>
      <c r="D27" s="4">
        <f t="shared" si="1"/>
        <v>607.70000000000005</v>
      </c>
    </row>
    <row r="28" spans="1:4">
      <c r="A28" s="13" t="s">
        <v>21</v>
      </c>
      <c r="B28" s="14">
        <v>1004</v>
      </c>
      <c r="C28" s="15">
        <v>1150</v>
      </c>
      <c r="D28" s="4">
        <f t="shared" si="1"/>
        <v>1184.5</v>
      </c>
    </row>
    <row r="29" spans="1:4" s="2" customFormat="1">
      <c r="A29" s="13" t="s">
        <v>62</v>
      </c>
      <c r="B29" s="14">
        <v>718</v>
      </c>
      <c r="C29" s="15">
        <v>750</v>
      </c>
      <c r="D29" s="4">
        <f t="shared" si="1"/>
        <v>772.5</v>
      </c>
    </row>
    <row r="30" spans="1:4">
      <c r="A30" s="13" t="s">
        <v>22</v>
      </c>
      <c r="B30" s="14">
        <v>583</v>
      </c>
      <c r="C30" s="15">
        <v>750</v>
      </c>
      <c r="D30" s="4">
        <f t="shared" si="1"/>
        <v>772.5</v>
      </c>
    </row>
    <row r="31" spans="1:4">
      <c r="A31" s="13" t="s">
        <v>23</v>
      </c>
      <c r="B31" s="14">
        <v>1370</v>
      </c>
      <c r="C31" s="15">
        <v>1150</v>
      </c>
      <c r="D31" s="4">
        <f t="shared" si="1"/>
        <v>1184.5</v>
      </c>
    </row>
    <row r="32" spans="1:4">
      <c r="A32" s="13" t="s">
        <v>24</v>
      </c>
      <c r="B32" s="14">
        <v>1359</v>
      </c>
      <c r="C32" s="15">
        <v>1150</v>
      </c>
      <c r="D32" s="4">
        <f t="shared" si="1"/>
        <v>1184.5</v>
      </c>
    </row>
    <row r="33" spans="1:4">
      <c r="A33" s="13" t="s">
        <v>25</v>
      </c>
      <c r="B33" s="14">
        <v>2221</v>
      </c>
      <c r="C33" s="15">
        <v>1290</v>
      </c>
      <c r="D33" s="4">
        <f t="shared" si="1"/>
        <v>1328.7</v>
      </c>
    </row>
    <row r="34" spans="1:4">
      <c r="A34" s="13" t="s">
        <v>26</v>
      </c>
      <c r="B34" s="14">
        <v>1119</v>
      </c>
      <c r="C34" s="15">
        <v>1150</v>
      </c>
      <c r="D34" s="4">
        <f t="shared" si="1"/>
        <v>1184.5</v>
      </c>
    </row>
    <row r="35" spans="1:4">
      <c r="A35" s="13" t="s">
        <v>27</v>
      </c>
      <c r="B35" s="14">
        <v>518</v>
      </c>
      <c r="C35" s="15">
        <v>750</v>
      </c>
      <c r="D35" s="4">
        <f t="shared" si="1"/>
        <v>772.5</v>
      </c>
    </row>
    <row r="36" spans="1:4">
      <c r="A36" s="13" t="s">
        <v>28</v>
      </c>
      <c r="B36" s="14">
        <v>157</v>
      </c>
      <c r="C36" s="15">
        <v>590</v>
      </c>
      <c r="D36" s="4">
        <f t="shared" si="1"/>
        <v>607.70000000000005</v>
      </c>
    </row>
    <row r="37" spans="1:4">
      <c r="A37" s="13" t="s">
        <v>29</v>
      </c>
      <c r="B37" s="14">
        <v>1353</v>
      </c>
      <c r="C37" s="15">
        <v>1150</v>
      </c>
      <c r="D37" s="4">
        <f t="shared" si="1"/>
        <v>1184.5</v>
      </c>
    </row>
    <row r="38" spans="1:4">
      <c r="A38" s="13" t="s">
        <v>30</v>
      </c>
      <c r="B38" s="14">
        <v>148</v>
      </c>
      <c r="C38" s="15">
        <v>590</v>
      </c>
      <c r="D38" s="4">
        <f t="shared" si="1"/>
        <v>607.70000000000005</v>
      </c>
    </row>
    <row r="39" spans="1:4">
      <c r="A39" s="13" t="s">
        <v>31</v>
      </c>
      <c r="B39" s="14">
        <v>840</v>
      </c>
      <c r="C39" s="15">
        <v>750</v>
      </c>
      <c r="D39" s="4">
        <f t="shared" si="1"/>
        <v>772.5</v>
      </c>
    </row>
    <row r="40" spans="1:4">
      <c r="A40" s="13" t="s">
        <v>32</v>
      </c>
      <c r="B40" s="14">
        <v>889</v>
      </c>
      <c r="C40" s="15">
        <v>750</v>
      </c>
      <c r="D40" s="4">
        <f t="shared" si="1"/>
        <v>772.5</v>
      </c>
    </row>
    <row r="41" spans="1:4" s="2" customFormat="1">
      <c r="A41" s="13" t="s">
        <v>70</v>
      </c>
      <c r="B41" s="14">
        <v>749</v>
      </c>
      <c r="C41" s="15">
        <v>750</v>
      </c>
      <c r="D41" s="4">
        <f t="shared" si="1"/>
        <v>772.5</v>
      </c>
    </row>
    <row r="42" spans="1:4">
      <c r="A42" s="13" t="s">
        <v>33</v>
      </c>
      <c r="B42" s="14">
        <v>832</v>
      </c>
      <c r="C42" s="15">
        <v>750</v>
      </c>
      <c r="D42" s="4">
        <f t="shared" si="1"/>
        <v>772.5</v>
      </c>
    </row>
    <row r="43" spans="1:4">
      <c r="A43" s="13" t="s">
        <v>34</v>
      </c>
      <c r="B43" s="14">
        <v>574</v>
      </c>
      <c r="C43" s="15">
        <v>750</v>
      </c>
      <c r="D43" s="4">
        <f t="shared" si="1"/>
        <v>772.5</v>
      </c>
    </row>
    <row r="44" spans="1:4">
      <c r="A44" s="13" t="s">
        <v>35</v>
      </c>
      <c r="B44" s="14">
        <v>303</v>
      </c>
      <c r="C44" s="15">
        <v>590</v>
      </c>
      <c r="D44" s="4">
        <f t="shared" si="1"/>
        <v>607.70000000000005</v>
      </c>
    </row>
    <row r="45" spans="1:4">
      <c r="A45" s="13" t="s">
        <v>36</v>
      </c>
      <c r="B45" s="14">
        <v>1131</v>
      </c>
      <c r="C45" s="15">
        <v>1150</v>
      </c>
      <c r="D45" s="4">
        <f t="shared" si="1"/>
        <v>1184.5</v>
      </c>
    </row>
    <row r="46" spans="1:4">
      <c r="A46" s="13" t="s">
        <v>37</v>
      </c>
      <c r="B46" s="14">
        <v>64</v>
      </c>
      <c r="C46" s="15">
        <v>590</v>
      </c>
      <c r="D46" s="4">
        <f t="shared" si="1"/>
        <v>607.70000000000005</v>
      </c>
    </row>
    <row r="47" spans="1:4">
      <c r="A47" s="13" t="s">
        <v>38</v>
      </c>
      <c r="B47" s="14">
        <v>237</v>
      </c>
      <c r="C47" s="15">
        <v>590</v>
      </c>
      <c r="D47" s="4">
        <f t="shared" si="1"/>
        <v>607.70000000000005</v>
      </c>
    </row>
    <row r="48" spans="1:4">
      <c r="A48" s="13" t="s">
        <v>39</v>
      </c>
      <c r="B48" s="14">
        <v>140</v>
      </c>
      <c r="C48" s="15">
        <v>590</v>
      </c>
      <c r="D48" s="4">
        <f t="shared" si="1"/>
        <v>607.70000000000005</v>
      </c>
    </row>
    <row r="49" spans="1:4">
      <c r="A49" s="13" t="s">
        <v>40</v>
      </c>
      <c r="B49" s="14">
        <v>101</v>
      </c>
      <c r="C49" s="15">
        <v>590</v>
      </c>
      <c r="D49" s="4">
        <f t="shared" si="1"/>
        <v>607.70000000000005</v>
      </c>
    </row>
    <row r="50" spans="1:4">
      <c r="A50" s="13" t="s">
        <v>41</v>
      </c>
      <c r="B50" s="14">
        <v>98</v>
      </c>
      <c r="C50" s="15">
        <v>590</v>
      </c>
      <c r="D50" s="4">
        <f t="shared" si="1"/>
        <v>607.70000000000005</v>
      </c>
    </row>
    <row r="51" spans="1:4">
      <c r="A51" s="13" t="s">
        <v>42</v>
      </c>
      <c r="B51" s="14">
        <v>487</v>
      </c>
      <c r="C51" s="15">
        <v>590</v>
      </c>
      <c r="D51" s="4">
        <f t="shared" si="1"/>
        <v>607.70000000000005</v>
      </c>
    </row>
    <row r="52" spans="1:4">
      <c r="A52" s="13" t="s">
        <v>43</v>
      </c>
      <c r="B52" s="14">
        <v>220</v>
      </c>
      <c r="C52" s="15">
        <v>590</v>
      </c>
      <c r="D52" s="4">
        <f t="shared" si="1"/>
        <v>607.70000000000005</v>
      </c>
    </row>
    <row r="53" spans="1:4">
      <c r="A53" s="17" t="s">
        <v>63</v>
      </c>
      <c r="B53" s="18">
        <f>SUM(B7:B52)</f>
        <v>31629</v>
      </c>
      <c r="C53" s="19">
        <f>SUM(C7:C52)</f>
        <v>36760</v>
      </c>
      <c r="D53" s="19">
        <f>SUM(D7:D52)</f>
        <v>37862.799999999988</v>
      </c>
    </row>
    <row r="54" spans="1:4">
      <c r="A54" s="20" t="s">
        <v>64</v>
      </c>
      <c r="B54" s="20"/>
      <c r="C54" s="21">
        <f>SUM(C7:C9,C11:C15,C17:C21,C23:C26,C28:C35,C37:C40,C42,C44,C51:C52)</f>
        <v>28050</v>
      </c>
      <c r="D54" s="21">
        <f>SUM(D7:D9,D11:D15,D17:D21,D23:D26,D28:D35,D37:D40,D42,D44,D51:D52)</f>
        <v>28891.500000000007</v>
      </c>
    </row>
    <row r="55" spans="1:4">
      <c r="A55" s="9"/>
      <c r="B55" s="9"/>
      <c r="C55" s="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sqref="A1:J1"/>
    </sheetView>
  </sheetViews>
  <sheetFormatPr baseColWidth="10" defaultColWidth="8.83203125" defaultRowHeight="14" x14ac:dyDescent="0"/>
  <cols>
    <col min="1" max="1" width="15.5" customWidth="1"/>
    <col min="2" max="2" width="9" customWidth="1"/>
    <col min="3" max="3" width="7.6640625" customWidth="1"/>
    <col min="4" max="4" width="8" customWidth="1"/>
    <col min="5" max="5" width="8.83203125" customWidth="1"/>
    <col min="6" max="6" width="10" style="2" customWidth="1"/>
    <col min="7" max="7" width="9" customWidth="1"/>
    <col min="8" max="8" width="9" style="2" customWidth="1"/>
    <col min="9" max="9" width="9.1640625" style="2" customWidth="1"/>
    <col min="10" max="10" width="9.33203125" customWidth="1"/>
  </cols>
  <sheetData>
    <row r="1" spans="1:10" s="2" customFormat="1" ht="62" customHeight="1">
      <c r="A1" s="45" t="s">
        <v>142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22" customHeight="1">
      <c r="A2" s="47"/>
      <c r="B2" s="35"/>
      <c r="C2" s="35"/>
      <c r="D2" s="35"/>
      <c r="E2" s="35"/>
      <c r="F2" s="35"/>
      <c r="G2" s="35"/>
      <c r="H2" s="35"/>
      <c r="I2" s="35"/>
      <c r="J2" s="35"/>
    </row>
    <row r="3" spans="1:10" s="2" customFormat="1" ht="44" customHeight="1">
      <c r="A3" s="47"/>
      <c r="B3" s="51" t="s">
        <v>143</v>
      </c>
      <c r="C3" s="51"/>
      <c r="D3" s="51"/>
      <c r="E3" s="51"/>
      <c r="F3" s="35"/>
      <c r="G3" s="35"/>
      <c r="H3" s="53" t="s">
        <v>145</v>
      </c>
      <c r="I3" s="53"/>
      <c r="J3" s="53"/>
    </row>
    <row r="4" spans="1:10" s="2" customFormat="1">
      <c r="A4" s="36"/>
      <c r="B4" s="38" t="s">
        <v>89</v>
      </c>
      <c r="C4" s="38" t="s">
        <v>90</v>
      </c>
      <c r="D4" s="38" t="s">
        <v>91</v>
      </c>
      <c r="E4" s="38" t="s">
        <v>92</v>
      </c>
      <c r="F4" s="38"/>
      <c r="G4" s="52" t="s">
        <v>147</v>
      </c>
      <c r="H4" s="38">
        <v>2014</v>
      </c>
      <c r="I4" s="38">
        <v>2015</v>
      </c>
      <c r="J4" s="3">
        <v>2016</v>
      </c>
    </row>
    <row r="5" spans="1:10" ht="60">
      <c r="A5" s="55" t="s">
        <v>150</v>
      </c>
      <c r="B5" s="38"/>
      <c r="C5" s="38"/>
      <c r="D5" s="38"/>
      <c r="E5" s="38"/>
      <c r="F5" s="57" t="s">
        <v>53</v>
      </c>
      <c r="G5" s="57" t="s">
        <v>144</v>
      </c>
      <c r="H5" s="54" t="s">
        <v>132</v>
      </c>
      <c r="I5" s="54" t="s">
        <v>133</v>
      </c>
      <c r="J5" s="54" t="s">
        <v>134</v>
      </c>
    </row>
    <row r="6" spans="1:10">
      <c r="A6" s="56" t="s">
        <v>99</v>
      </c>
      <c r="B6" s="39">
        <v>2126.4181600000002</v>
      </c>
      <c r="C6" s="39">
        <v>2177.0847899999999</v>
      </c>
      <c r="D6" s="39">
        <v>1150</v>
      </c>
      <c r="E6" s="39">
        <v>2224.3053067675128</v>
      </c>
      <c r="F6" s="3">
        <v>1266</v>
      </c>
      <c r="G6" s="39">
        <v>500</v>
      </c>
      <c r="H6" s="39">
        <f t="shared" ref="H6:H50" si="0">G6+(0.2*F6)</f>
        <v>753.2</v>
      </c>
      <c r="I6" s="39">
        <f t="shared" ref="I6:I50" si="1">G6+(0.3*F6)</f>
        <v>879.8</v>
      </c>
      <c r="J6" s="39">
        <f t="shared" ref="J6:J50" si="2">G6+(0.5*F6)</f>
        <v>1133</v>
      </c>
    </row>
    <row r="7" spans="1:10">
      <c r="A7" s="56" t="s">
        <v>93</v>
      </c>
      <c r="B7" s="39">
        <v>815.26391839999997</v>
      </c>
      <c r="C7" s="39">
        <v>1135.8176146000001</v>
      </c>
      <c r="D7" s="39">
        <v>590</v>
      </c>
      <c r="E7" s="39">
        <v>852.93851814005041</v>
      </c>
      <c r="F7" s="3">
        <v>499</v>
      </c>
      <c r="G7" s="39">
        <v>250</v>
      </c>
      <c r="H7" s="39">
        <f t="shared" si="0"/>
        <v>349.8</v>
      </c>
      <c r="I7" s="39">
        <f t="shared" si="1"/>
        <v>399.7</v>
      </c>
      <c r="J7" s="39">
        <f t="shared" si="2"/>
        <v>499.5</v>
      </c>
    </row>
    <row r="8" spans="1:10">
      <c r="A8" s="56" t="s">
        <v>100</v>
      </c>
      <c r="B8" s="39">
        <v>1984.7175200000001</v>
      </c>
      <c r="C8" s="39">
        <v>1886.5823799999998</v>
      </c>
      <c r="D8" s="39">
        <v>1290</v>
      </c>
      <c r="E8" s="39">
        <v>2079.6921886595464</v>
      </c>
      <c r="F8" s="3">
        <v>1521</v>
      </c>
      <c r="G8" s="39">
        <v>500</v>
      </c>
      <c r="H8" s="39">
        <f t="shared" si="0"/>
        <v>804.2</v>
      </c>
      <c r="I8" s="39">
        <f t="shared" si="1"/>
        <v>956.3</v>
      </c>
      <c r="J8" s="39">
        <f t="shared" si="2"/>
        <v>1260.5</v>
      </c>
    </row>
    <row r="9" spans="1:10">
      <c r="A9" s="37" t="s">
        <v>152</v>
      </c>
      <c r="B9" s="39">
        <v>309.68912</v>
      </c>
      <c r="C9" s="39">
        <v>709.15902999999992</v>
      </c>
      <c r="D9" s="39">
        <v>590</v>
      </c>
      <c r="E9" s="39">
        <v>324.65408547769812</v>
      </c>
      <c r="F9" s="3">
        <v>251</v>
      </c>
      <c r="G9" s="39">
        <v>250</v>
      </c>
      <c r="H9" s="39">
        <f t="shared" si="0"/>
        <v>300.2</v>
      </c>
      <c r="I9" s="39">
        <f t="shared" si="1"/>
        <v>325.3</v>
      </c>
      <c r="J9" s="39">
        <f t="shared" si="2"/>
        <v>375.5</v>
      </c>
    </row>
    <row r="10" spans="1:10">
      <c r="A10" s="56" t="s">
        <v>101</v>
      </c>
      <c r="B10" s="39">
        <v>921.06546880000008</v>
      </c>
      <c r="C10" s="39">
        <v>1247.6994371999999</v>
      </c>
      <c r="D10" s="39">
        <v>750</v>
      </c>
      <c r="E10" s="39">
        <v>963.03610181059435</v>
      </c>
      <c r="F10" s="3">
        <v>508</v>
      </c>
      <c r="G10" s="39">
        <v>250</v>
      </c>
      <c r="H10" s="39">
        <f t="shared" si="0"/>
        <v>351.6</v>
      </c>
      <c r="I10" s="39">
        <f t="shared" si="1"/>
        <v>402.4</v>
      </c>
      <c r="J10" s="39">
        <f t="shared" si="2"/>
        <v>504</v>
      </c>
    </row>
    <row r="11" spans="1:10">
      <c r="A11" s="56" t="s">
        <v>102</v>
      </c>
      <c r="B11" s="39">
        <v>470.59112000000005</v>
      </c>
      <c r="C11" s="39">
        <v>992.38453000000004</v>
      </c>
      <c r="D11" s="39">
        <v>590</v>
      </c>
      <c r="E11" s="39">
        <v>489.80536423203057</v>
      </c>
      <c r="F11" s="3">
        <v>50</v>
      </c>
      <c r="G11" s="39">
        <v>250</v>
      </c>
      <c r="H11" s="39">
        <f t="shared" si="0"/>
        <v>260</v>
      </c>
      <c r="I11" s="39">
        <f t="shared" si="1"/>
        <v>265</v>
      </c>
      <c r="J11" s="39">
        <f t="shared" si="2"/>
        <v>275</v>
      </c>
    </row>
    <row r="12" spans="1:10">
      <c r="A12" s="56" t="s">
        <v>48</v>
      </c>
      <c r="B12" s="39">
        <v>3556.0440319999998</v>
      </c>
      <c r="C12" s="39">
        <v>2774.832058</v>
      </c>
      <c r="D12" s="39">
        <v>1290</v>
      </c>
      <c r="E12" s="39">
        <v>3730.4436760441822</v>
      </c>
      <c r="F12" s="3">
        <v>3123</v>
      </c>
      <c r="G12" s="39">
        <v>500</v>
      </c>
      <c r="H12" s="39">
        <f t="shared" si="0"/>
        <v>1124.5999999999999</v>
      </c>
      <c r="I12" s="39">
        <f t="shared" si="1"/>
        <v>1436.9</v>
      </c>
      <c r="J12" s="39">
        <f t="shared" si="2"/>
        <v>2061.5</v>
      </c>
    </row>
    <row r="13" spans="1:10">
      <c r="A13" s="56" t="s">
        <v>104</v>
      </c>
      <c r="B13" s="39">
        <v>456.50568080000005</v>
      </c>
      <c r="C13" s="39">
        <v>828.32785269999999</v>
      </c>
      <c r="D13" s="39">
        <v>590</v>
      </c>
      <c r="E13" s="39">
        <v>478.16097841637145</v>
      </c>
      <c r="F13" s="3">
        <v>332</v>
      </c>
      <c r="G13" s="39">
        <v>250</v>
      </c>
      <c r="H13" s="39">
        <f t="shared" si="0"/>
        <v>316.39999999999998</v>
      </c>
      <c r="I13" s="39">
        <f t="shared" si="1"/>
        <v>349.6</v>
      </c>
      <c r="J13" s="39">
        <f t="shared" si="2"/>
        <v>416</v>
      </c>
    </row>
    <row r="14" spans="1:10">
      <c r="A14" s="56" t="s">
        <v>103</v>
      </c>
      <c r="B14" s="39">
        <v>1520.2695200000001</v>
      </c>
      <c r="C14" s="39">
        <v>1526.8516299999999</v>
      </c>
      <c r="D14" s="39">
        <v>1150</v>
      </c>
      <c r="E14" s="39">
        <v>1593.7310674110508</v>
      </c>
      <c r="F14" s="3">
        <v>1232</v>
      </c>
      <c r="G14" s="39">
        <v>500</v>
      </c>
      <c r="H14" s="39">
        <f t="shared" si="0"/>
        <v>746.4</v>
      </c>
      <c r="I14" s="39">
        <f t="shared" si="1"/>
        <v>869.59999999999991</v>
      </c>
      <c r="J14" s="39">
        <f t="shared" si="2"/>
        <v>1116</v>
      </c>
    </row>
    <row r="15" spans="1:10">
      <c r="A15" s="37" t="s">
        <v>151</v>
      </c>
      <c r="B15" s="39">
        <v>18</v>
      </c>
      <c r="C15" s="39">
        <v>507.2</v>
      </c>
      <c r="D15" s="39">
        <v>590</v>
      </c>
      <c r="E15" s="39">
        <v>18.969932656739068</v>
      </c>
      <c r="F15" s="3">
        <v>24</v>
      </c>
      <c r="G15" s="39">
        <v>250</v>
      </c>
      <c r="H15" s="39">
        <f t="shared" si="0"/>
        <v>254.8</v>
      </c>
      <c r="I15" s="39">
        <f t="shared" si="1"/>
        <v>257.2</v>
      </c>
      <c r="J15" s="39">
        <f t="shared" si="2"/>
        <v>262</v>
      </c>
    </row>
    <row r="16" spans="1:10">
      <c r="A16" s="56" t="s">
        <v>105</v>
      </c>
      <c r="B16" s="39">
        <v>675.00693680000006</v>
      </c>
      <c r="C16" s="39">
        <v>949.08719169999995</v>
      </c>
      <c r="D16" s="39">
        <v>750</v>
      </c>
      <c r="E16" s="39">
        <v>707.76237628251374</v>
      </c>
      <c r="F16" s="3">
        <v>560</v>
      </c>
      <c r="G16" s="39">
        <v>250</v>
      </c>
      <c r="H16" s="39">
        <f t="shared" si="0"/>
        <v>362</v>
      </c>
      <c r="I16" s="39">
        <f t="shared" si="1"/>
        <v>418</v>
      </c>
      <c r="J16" s="39">
        <f t="shared" si="2"/>
        <v>530</v>
      </c>
    </row>
    <row r="17" spans="1:10">
      <c r="A17" s="56" t="s">
        <v>107</v>
      </c>
      <c r="B17" s="39">
        <v>827.86400000000003</v>
      </c>
      <c r="C17" s="39">
        <v>1156.5535</v>
      </c>
      <c r="D17" s="39">
        <v>590</v>
      </c>
      <c r="E17" s="39">
        <v>865.90050921014404</v>
      </c>
      <c r="F17" s="3">
        <v>486</v>
      </c>
      <c r="G17" s="39">
        <v>250</v>
      </c>
      <c r="H17" s="39">
        <f t="shared" si="0"/>
        <v>347.2</v>
      </c>
      <c r="I17" s="39">
        <f t="shared" si="1"/>
        <v>395.79999999999995</v>
      </c>
      <c r="J17" s="39">
        <f t="shared" si="2"/>
        <v>493</v>
      </c>
    </row>
    <row r="18" spans="1:10">
      <c r="A18" s="56" t="s">
        <v>106</v>
      </c>
      <c r="B18" s="39">
        <v>311.65904</v>
      </c>
      <c r="C18" s="39">
        <v>762.42076000000009</v>
      </c>
      <c r="D18" s="39">
        <v>590</v>
      </c>
      <c r="E18" s="39">
        <v>325.6702131285216</v>
      </c>
      <c r="F18" s="3">
        <v>154</v>
      </c>
      <c r="G18" s="39">
        <v>250</v>
      </c>
      <c r="H18" s="39">
        <f t="shared" si="0"/>
        <v>280.8</v>
      </c>
      <c r="I18" s="39">
        <f t="shared" si="1"/>
        <v>296.2</v>
      </c>
      <c r="J18" s="39">
        <f t="shared" si="2"/>
        <v>327</v>
      </c>
    </row>
    <row r="19" spans="1:10">
      <c r="A19" s="56" t="s">
        <v>94</v>
      </c>
      <c r="B19" s="39">
        <v>216.9902032</v>
      </c>
      <c r="C19" s="39">
        <v>683.8784058</v>
      </c>
      <c r="D19" s="39">
        <v>590</v>
      </c>
      <c r="E19" s="39">
        <v>226.72174156885026</v>
      </c>
      <c r="F19" s="3">
        <v>105</v>
      </c>
      <c r="G19" s="39">
        <v>250</v>
      </c>
      <c r="H19" s="39">
        <f t="shared" si="0"/>
        <v>271</v>
      </c>
      <c r="I19" s="39">
        <f t="shared" si="1"/>
        <v>281.5</v>
      </c>
      <c r="J19" s="39">
        <f t="shared" si="2"/>
        <v>302.5</v>
      </c>
    </row>
    <row r="20" spans="1:10">
      <c r="A20" s="56" t="s">
        <v>95</v>
      </c>
      <c r="B20" s="39">
        <v>1037.6271248000003</v>
      </c>
      <c r="C20" s="39">
        <v>1376.7088762000001</v>
      </c>
      <c r="D20" s="39">
        <v>750</v>
      </c>
      <c r="E20" s="39">
        <v>1084.2145716562959</v>
      </c>
      <c r="F20" s="3">
        <v>507</v>
      </c>
      <c r="G20" s="39">
        <v>250</v>
      </c>
      <c r="H20" s="39">
        <f t="shared" si="0"/>
        <v>351.4</v>
      </c>
      <c r="I20" s="39">
        <f t="shared" si="1"/>
        <v>402.1</v>
      </c>
      <c r="J20" s="39">
        <f t="shared" si="2"/>
        <v>503.5</v>
      </c>
    </row>
    <row r="21" spans="1:10">
      <c r="A21" s="56" t="s">
        <v>96</v>
      </c>
      <c r="B21" s="39">
        <v>300.36296000000004</v>
      </c>
      <c r="C21" s="39">
        <v>801.05974000000003</v>
      </c>
      <c r="D21" s="39">
        <v>590</v>
      </c>
      <c r="E21" s="39">
        <v>312.89368567225932</v>
      </c>
      <c r="F21" s="3">
        <v>57</v>
      </c>
      <c r="G21" s="39">
        <v>250</v>
      </c>
      <c r="H21" s="39">
        <f t="shared" si="0"/>
        <v>261.39999999999998</v>
      </c>
      <c r="I21" s="39">
        <f t="shared" si="1"/>
        <v>267.10000000000002</v>
      </c>
      <c r="J21" s="39">
        <f t="shared" si="2"/>
        <v>278.5</v>
      </c>
    </row>
    <row r="22" spans="1:10">
      <c r="A22" s="56" t="s">
        <v>98</v>
      </c>
      <c r="B22" s="39">
        <v>411.20403520000002</v>
      </c>
      <c r="C22" s="39">
        <v>773.12603880000006</v>
      </c>
      <c r="D22" s="39">
        <v>590</v>
      </c>
      <c r="E22" s="39">
        <v>431.16726636396322</v>
      </c>
      <c r="F22" s="3">
        <v>342</v>
      </c>
      <c r="G22" s="39">
        <v>250</v>
      </c>
      <c r="H22" s="39">
        <f t="shared" si="0"/>
        <v>318.39999999999998</v>
      </c>
      <c r="I22" s="39">
        <f t="shared" si="1"/>
        <v>352.6</v>
      </c>
      <c r="J22" s="39">
        <f t="shared" si="2"/>
        <v>421</v>
      </c>
    </row>
    <row r="23" spans="1:10">
      <c r="A23" s="56" t="s">
        <v>97</v>
      </c>
      <c r="B23" s="39">
        <v>1733.0259504000001</v>
      </c>
      <c r="C23" s="39">
        <v>1689.7354226</v>
      </c>
      <c r="D23" s="39">
        <v>1150</v>
      </c>
      <c r="E23" s="39">
        <v>1816.3807706325833</v>
      </c>
      <c r="F23" s="3">
        <v>1368</v>
      </c>
      <c r="G23" s="39">
        <v>500</v>
      </c>
      <c r="H23" s="39">
        <f t="shared" si="0"/>
        <v>773.6</v>
      </c>
      <c r="I23" s="39">
        <f t="shared" si="1"/>
        <v>910.4</v>
      </c>
      <c r="J23" s="39">
        <f t="shared" si="2"/>
        <v>1184</v>
      </c>
    </row>
    <row r="24" spans="1:10">
      <c r="A24" s="56" t="s">
        <v>49</v>
      </c>
      <c r="B24" s="39">
        <v>2041.54368</v>
      </c>
      <c r="C24" s="39">
        <v>2049.2941700000001</v>
      </c>
      <c r="D24" s="39">
        <v>1150</v>
      </c>
      <c r="E24" s="39">
        <v>2136.7528871562608</v>
      </c>
      <c r="F24" s="3">
        <v>1331</v>
      </c>
      <c r="G24" s="39">
        <v>500</v>
      </c>
      <c r="H24" s="39">
        <f t="shared" si="0"/>
        <v>766.2</v>
      </c>
      <c r="I24" s="39">
        <f t="shared" si="1"/>
        <v>899.3</v>
      </c>
      <c r="J24" s="39">
        <f t="shared" si="2"/>
        <v>1165.5</v>
      </c>
    </row>
    <row r="25" spans="1:10">
      <c r="A25" s="37" t="s">
        <v>146</v>
      </c>
      <c r="B25" s="39">
        <v>339.02592000000004</v>
      </c>
      <c r="C25" s="39">
        <v>816.28823000000011</v>
      </c>
      <c r="D25" s="39">
        <v>590</v>
      </c>
      <c r="E25" s="39">
        <v>353.64478606991952</v>
      </c>
      <c r="F25" s="3">
        <v>109</v>
      </c>
      <c r="G25" s="39">
        <v>250</v>
      </c>
      <c r="H25" s="39">
        <f t="shared" si="0"/>
        <v>271.8</v>
      </c>
      <c r="I25" s="39">
        <f t="shared" si="1"/>
        <v>282.7</v>
      </c>
      <c r="J25" s="39">
        <f t="shared" si="2"/>
        <v>304.5</v>
      </c>
    </row>
    <row r="26" spans="1:10">
      <c r="A26" s="56" t="s">
        <v>108</v>
      </c>
      <c r="B26" s="39">
        <v>1655.3256352000001</v>
      </c>
      <c r="C26" s="39">
        <v>1795.8089388000001</v>
      </c>
      <c r="D26" s="39">
        <v>1150</v>
      </c>
      <c r="E26" s="39">
        <v>1731.7231326482929</v>
      </c>
      <c r="F26" s="3">
        <v>1004</v>
      </c>
      <c r="G26" s="39">
        <v>250</v>
      </c>
      <c r="H26" s="39">
        <f t="shared" si="0"/>
        <v>450.8</v>
      </c>
      <c r="I26" s="39">
        <f t="shared" si="1"/>
        <v>551.20000000000005</v>
      </c>
      <c r="J26" s="39">
        <f t="shared" si="2"/>
        <v>752</v>
      </c>
    </row>
    <row r="27" spans="1:10">
      <c r="A27" s="56" t="s">
        <v>148</v>
      </c>
      <c r="B27" s="39"/>
      <c r="C27" s="39">
        <v>715.4</v>
      </c>
      <c r="D27" s="39">
        <v>750</v>
      </c>
      <c r="E27" s="39">
        <v>567.51715198077716</v>
      </c>
      <c r="F27" s="3">
        <v>718</v>
      </c>
      <c r="G27" s="39">
        <v>250</v>
      </c>
      <c r="H27" s="39">
        <f t="shared" si="0"/>
        <v>393.6</v>
      </c>
      <c r="I27" s="39">
        <f t="shared" si="1"/>
        <v>465.4</v>
      </c>
      <c r="J27" s="39">
        <f t="shared" si="2"/>
        <v>609</v>
      </c>
    </row>
    <row r="28" spans="1:10">
      <c r="A28" s="56" t="s">
        <v>113</v>
      </c>
      <c r="B28" s="39">
        <v>869.00792000000001</v>
      </c>
      <c r="C28" s="39">
        <v>1150.8149800000001</v>
      </c>
      <c r="D28" s="39">
        <v>750</v>
      </c>
      <c r="E28" s="39">
        <v>909.70982445560253</v>
      </c>
      <c r="F28" s="3">
        <v>583</v>
      </c>
      <c r="G28" s="39">
        <v>250</v>
      </c>
      <c r="H28" s="39">
        <f t="shared" si="0"/>
        <v>366.6</v>
      </c>
      <c r="I28" s="39">
        <f t="shared" si="1"/>
        <v>424.9</v>
      </c>
      <c r="J28" s="39">
        <f t="shared" si="2"/>
        <v>541.5</v>
      </c>
    </row>
    <row r="29" spans="1:10">
      <c r="A29" s="56" t="s">
        <v>112</v>
      </c>
      <c r="B29" s="39">
        <v>2450.8076000000001</v>
      </c>
      <c r="C29" s="39">
        <v>2479.8731500000004</v>
      </c>
      <c r="D29" s="39">
        <v>1150</v>
      </c>
      <c r="E29" s="39">
        <v>2562.6793544573438</v>
      </c>
      <c r="F29" s="3">
        <v>1370</v>
      </c>
      <c r="G29" s="39">
        <v>500</v>
      </c>
      <c r="H29" s="39">
        <f t="shared" si="0"/>
        <v>774</v>
      </c>
      <c r="I29" s="39">
        <f t="shared" si="1"/>
        <v>911</v>
      </c>
      <c r="J29" s="39">
        <f t="shared" si="2"/>
        <v>1185</v>
      </c>
    </row>
    <row r="30" spans="1:10">
      <c r="A30" s="56" t="s">
        <v>109</v>
      </c>
      <c r="B30" s="39">
        <v>2171.8044535999998</v>
      </c>
      <c r="C30" s="39">
        <v>2178.1293409</v>
      </c>
      <c r="D30" s="39">
        <v>1150</v>
      </c>
      <c r="E30" s="39">
        <v>2272.4828596217012</v>
      </c>
      <c r="F30" s="3">
        <v>1359</v>
      </c>
      <c r="G30" s="39">
        <v>500</v>
      </c>
      <c r="H30" s="39">
        <f t="shared" si="0"/>
        <v>771.8</v>
      </c>
      <c r="I30" s="39">
        <f t="shared" si="1"/>
        <v>907.7</v>
      </c>
      <c r="J30" s="39">
        <f t="shared" si="2"/>
        <v>1179.5</v>
      </c>
    </row>
    <row r="31" spans="1:10">
      <c r="A31" s="56" t="s">
        <v>115</v>
      </c>
      <c r="B31" s="39">
        <v>2816.4181472</v>
      </c>
      <c r="C31" s="39">
        <v>2434.6501168</v>
      </c>
      <c r="D31" s="39">
        <v>1290</v>
      </c>
      <c r="E31" s="39">
        <v>2951.8584155029998</v>
      </c>
      <c r="F31" s="3">
        <v>2221</v>
      </c>
      <c r="G31" s="39">
        <v>500</v>
      </c>
      <c r="H31" s="39">
        <f t="shared" si="0"/>
        <v>944.2</v>
      </c>
      <c r="I31" s="39">
        <f t="shared" si="1"/>
        <v>1166.3</v>
      </c>
      <c r="J31" s="39">
        <f t="shared" si="2"/>
        <v>1610.5</v>
      </c>
    </row>
    <row r="32" spans="1:10">
      <c r="A32" s="56" t="s">
        <v>118</v>
      </c>
      <c r="B32" s="39">
        <v>1607.9848328</v>
      </c>
      <c r="C32" s="39">
        <v>1683.0554407</v>
      </c>
      <c r="D32" s="39">
        <v>1150</v>
      </c>
      <c r="E32" s="39">
        <v>1683.7264206597051</v>
      </c>
      <c r="F32" s="3">
        <v>1119</v>
      </c>
      <c r="G32" s="39">
        <v>500</v>
      </c>
      <c r="H32" s="39">
        <f t="shared" si="0"/>
        <v>723.8</v>
      </c>
      <c r="I32" s="39">
        <f t="shared" si="1"/>
        <v>835.7</v>
      </c>
      <c r="J32" s="39">
        <f t="shared" si="2"/>
        <v>1059.5</v>
      </c>
    </row>
    <row r="33" spans="1:10">
      <c r="A33" s="56" t="s">
        <v>111</v>
      </c>
      <c r="B33" s="39">
        <v>685.14747200000011</v>
      </c>
      <c r="C33" s="39">
        <v>982.38641800000005</v>
      </c>
      <c r="D33" s="39">
        <v>750</v>
      </c>
      <c r="E33" s="39">
        <v>717.85864259455491</v>
      </c>
      <c r="F33" s="3">
        <v>518</v>
      </c>
      <c r="G33" s="39">
        <v>250</v>
      </c>
      <c r="H33" s="39">
        <f t="shared" si="0"/>
        <v>353.6</v>
      </c>
      <c r="I33" s="39">
        <f t="shared" si="1"/>
        <v>405.4</v>
      </c>
      <c r="J33" s="39">
        <f t="shared" si="2"/>
        <v>509</v>
      </c>
    </row>
    <row r="34" spans="1:10">
      <c r="A34" s="37" t="s">
        <v>114</v>
      </c>
      <c r="B34" s="39">
        <v>348.85824000000002</v>
      </c>
      <c r="C34" s="39">
        <v>801.84431000000006</v>
      </c>
      <c r="D34" s="39">
        <v>590</v>
      </c>
      <c r="E34" s="39">
        <v>364.37812453336102</v>
      </c>
      <c r="F34" s="3">
        <v>157</v>
      </c>
      <c r="G34" s="39">
        <v>250</v>
      </c>
      <c r="H34" s="39">
        <f t="shared" si="0"/>
        <v>281.39999999999998</v>
      </c>
      <c r="I34" s="39">
        <f t="shared" si="1"/>
        <v>297.10000000000002</v>
      </c>
      <c r="J34" s="39">
        <f t="shared" si="2"/>
        <v>328.5</v>
      </c>
    </row>
    <row r="35" spans="1:10">
      <c r="A35" s="56" t="s">
        <v>110</v>
      </c>
      <c r="B35" s="39">
        <v>2633.1967199999999</v>
      </c>
      <c r="C35" s="39">
        <v>2689.8696800000002</v>
      </c>
      <c r="D35" s="39">
        <v>1150</v>
      </c>
      <c r="E35" s="39">
        <v>2752.1283869741546</v>
      </c>
      <c r="F35" s="3">
        <v>1353</v>
      </c>
      <c r="G35" s="39">
        <v>500</v>
      </c>
      <c r="H35" s="39">
        <f t="shared" si="0"/>
        <v>770.6</v>
      </c>
      <c r="I35" s="39">
        <f t="shared" si="1"/>
        <v>905.9</v>
      </c>
      <c r="J35" s="39">
        <f t="shared" si="2"/>
        <v>1176.5</v>
      </c>
    </row>
    <row r="36" spans="1:10">
      <c r="A36" s="56" t="s">
        <v>117</v>
      </c>
      <c r="B36" s="39">
        <v>504.23856000000001</v>
      </c>
      <c r="C36" s="39">
        <v>977.85613999999998</v>
      </c>
      <c r="D36" s="39">
        <v>590</v>
      </c>
      <c r="E36" s="39">
        <v>525.83123124807048</v>
      </c>
      <c r="F36" s="3">
        <v>148</v>
      </c>
      <c r="G36" s="39">
        <v>250</v>
      </c>
      <c r="H36" s="39">
        <f t="shared" si="0"/>
        <v>279.60000000000002</v>
      </c>
      <c r="I36" s="39">
        <f t="shared" si="1"/>
        <v>294.39999999999998</v>
      </c>
      <c r="J36" s="39">
        <f t="shared" si="2"/>
        <v>324</v>
      </c>
    </row>
    <row r="37" spans="1:10">
      <c r="A37" s="56" t="s">
        <v>116</v>
      </c>
      <c r="B37" s="39">
        <v>1204.1348800000001</v>
      </c>
      <c r="C37" s="39">
        <v>1384.85322</v>
      </c>
      <c r="D37" s="39">
        <v>750</v>
      </c>
      <c r="E37" s="39">
        <v>1260.8754573072956</v>
      </c>
      <c r="F37" s="3">
        <v>840</v>
      </c>
      <c r="G37" s="39">
        <v>250</v>
      </c>
      <c r="H37" s="39">
        <f t="shared" si="0"/>
        <v>418</v>
      </c>
      <c r="I37" s="39">
        <f t="shared" si="1"/>
        <v>502</v>
      </c>
      <c r="J37" s="39">
        <f t="shared" si="2"/>
        <v>670</v>
      </c>
    </row>
    <row r="38" spans="1:10">
      <c r="A38" s="56" t="s">
        <v>122</v>
      </c>
      <c r="B38" s="39">
        <v>1543.8750399999999</v>
      </c>
      <c r="C38" s="39">
        <v>1733.5310100000002</v>
      </c>
      <c r="D38" s="39">
        <v>750</v>
      </c>
      <c r="E38" s="39">
        <v>1614.6244895133373</v>
      </c>
      <c r="F38" s="3">
        <v>889</v>
      </c>
      <c r="G38" s="39">
        <v>250</v>
      </c>
      <c r="H38" s="39">
        <f t="shared" si="0"/>
        <v>427.8</v>
      </c>
      <c r="I38" s="39">
        <f t="shared" si="1"/>
        <v>516.70000000000005</v>
      </c>
      <c r="J38" s="39">
        <f t="shared" si="2"/>
        <v>694.5</v>
      </c>
    </row>
    <row r="39" spans="1:10">
      <c r="A39" s="37" t="s">
        <v>149</v>
      </c>
      <c r="B39" s="39"/>
      <c r="C39" s="39">
        <v>724.7</v>
      </c>
      <c r="D39" s="39">
        <v>750</v>
      </c>
      <c r="E39" s="39">
        <v>592.01998166239844</v>
      </c>
      <c r="F39" s="14">
        <v>749</v>
      </c>
      <c r="G39" s="39">
        <v>250</v>
      </c>
      <c r="H39" s="39">
        <f t="shared" si="0"/>
        <v>399.8</v>
      </c>
      <c r="I39" s="39">
        <f t="shared" si="1"/>
        <v>474.7</v>
      </c>
      <c r="J39" s="39">
        <f t="shared" si="2"/>
        <v>624.5</v>
      </c>
    </row>
    <row r="40" spans="1:10">
      <c r="A40" s="56" t="s">
        <v>119</v>
      </c>
      <c r="B40" s="39">
        <v>1096.9322400000001</v>
      </c>
      <c r="C40" s="39">
        <v>1270.90031</v>
      </c>
      <c r="D40" s="39">
        <v>750</v>
      </c>
      <c r="E40" s="39">
        <v>1149.3318004661483</v>
      </c>
      <c r="F40" s="3">
        <v>832</v>
      </c>
      <c r="G40" s="39">
        <v>250</v>
      </c>
      <c r="H40" s="39">
        <f t="shared" si="0"/>
        <v>416.4</v>
      </c>
      <c r="I40" s="39">
        <f t="shared" si="1"/>
        <v>499.6</v>
      </c>
      <c r="J40" s="39">
        <f t="shared" si="2"/>
        <v>666</v>
      </c>
    </row>
    <row r="41" spans="1:10">
      <c r="A41" s="37" t="s">
        <v>121</v>
      </c>
      <c r="B41" s="39">
        <v>748.46422240000004</v>
      </c>
      <c r="C41" s="39">
        <v>1022.6832906000001</v>
      </c>
      <c r="D41" s="39">
        <v>750</v>
      </c>
      <c r="E41" s="39">
        <v>784.28483600083655</v>
      </c>
      <c r="F41" s="3">
        <v>574</v>
      </c>
      <c r="G41" s="39">
        <v>250</v>
      </c>
      <c r="H41" s="39">
        <f t="shared" si="0"/>
        <v>364.8</v>
      </c>
      <c r="I41" s="39">
        <f t="shared" si="1"/>
        <v>422.2</v>
      </c>
      <c r="J41" s="39">
        <f t="shared" si="2"/>
        <v>537</v>
      </c>
    </row>
    <row r="42" spans="1:10">
      <c r="A42" s="56" t="s">
        <v>123</v>
      </c>
      <c r="B42" s="39">
        <v>751.19211760000007</v>
      </c>
      <c r="C42" s="39">
        <v>1168.4271069000001</v>
      </c>
      <c r="D42" s="39">
        <v>590</v>
      </c>
      <c r="E42" s="39">
        <v>784.23781831484712</v>
      </c>
      <c r="F42" s="3">
        <v>303</v>
      </c>
      <c r="G42" s="39">
        <v>250</v>
      </c>
      <c r="H42" s="39">
        <f t="shared" si="0"/>
        <v>310.60000000000002</v>
      </c>
      <c r="I42" s="39">
        <f t="shared" si="1"/>
        <v>340.9</v>
      </c>
      <c r="J42" s="39">
        <f t="shared" si="2"/>
        <v>401.5</v>
      </c>
    </row>
    <row r="43" spans="1:10">
      <c r="A43" s="37" t="s">
        <v>124</v>
      </c>
      <c r="B43" s="39">
        <v>2492.7904800000001</v>
      </c>
      <c r="C43" s="39">
        <v>2652.0321199999998</v>
      </c>
      <c r="D43" s="39">
        <v>1150</v>
      </c>
      <c r="E43" s="39">
        <v>2603.7861821537331</v>
      </c>
      <c r="F43" s="3">
        <v>1131</v>
      </c>
      <c r="G43" s="39">
        <v>250</v>
      </c>
      <c r="H43" s="39">
        <f t="shared" si="0"/>
        <v>476.20000000000005</v>
      </c>
      <c r="I43" s="39">
        <f t="shared" si="1"/>
        <v>589.29999999999995</v>
      </c>
      <c r="J43" s="39">
        <f t="shared" si="2"/>
        <v>815.5</v>
      </c>
    </row>
    <row r="44" spans="1:10">
      <c r="A44" s="37" t="s">
        <v>125</v>
      </c>
      <c r="B44" s="39">
        <v>100.04653520000001</v>
      </c>
      <c r="C44" s="39">
        <v>576.56947630000002</v>
      </c>
      <c r="D44" s="39">
        <v>590</v>
      </c>
      <c r="E44" s="39">
        <v>104.69924975103271</v>
      </c>
      <c r="F44" s="3">
        <v>64</v>
      </c>
      <c r="G44" s="39">
        <v>250</v>
      </c>
      <c r="H44" s="39">
        <f t="shared" si="0"/>
        <v>262.8</v>
      </c>
      <c r="I44" s="39">
        <f t="shared" si="1"/>
        <v>269.2</v>
      </c>
      <c r="J44" s="39">
        <f t="shared" si="2"/>
        <v>282</v>
      </c>
    </row>
    <row r="45" spans="1:10">
      <c r="A45" s="37" t="s">
        <v>120</v>
      </c>
      <c r="B45" s="39">
        <v>335.42866400000003</v>
      </c>
      <c r="C45" s="39">
        <v>744.90489100000002</v>
      </c>
      <c r="D45" s="39">
        <v>590</v>
      </c>
      <c r="E45" s="39">
        <v>351.26653141210818</v>
      </c>
      <c r="F45" s="3">
        <v>237</v>
      </c>
      <c r="G45" s="39">
        <v>250</v>
      </c>
      <c r="H45" s="39">
        <f t="shared" si="0"/>
        <v>297.39999999999998</v>
      </c>
      <c r="I45" s="39">
        <f t="shared" si="1"/>
        <v>321.10000000000002</v>
      </c>
      <c r="J45" s="39">
        <f t="shared" si="2"/>
        <v>368.5</v>
      </c>
    </row>
    <row r="46" spans="1:10">
      <c r="A46" s="37" t="s">
        <v>126</v>
      </c>
      <c r="B46" s="39">
        <v>177.35040559999999</v>
      </c>
      <c r="C46" s="39">
        <v>621.7498789</v>
      </c>
      <c r="D46" s="39">
        <v>590</v>
      </c>
      <c r="E46" s="39">
        <v>185.88062942411571</v>
      </c>
      <c r="F46" s="3">
        <v>140</v>
      </c>
      <c r="G46" s="39">
        <v>250</v>
      </c>
      <c r="H46" s="39">
        <f t="shared" si="0"/>
        <v>278</v>
      </c>
      <c r="I46" s="39">
        <f t="shared" si="1"/>
        <v>292</v>
      </c>
      <c r="J46" s="39">
        <f t="shared" si="2"/>
        <v>320</v>
      </c>
    </row>
    <row r="47" spans="1:10">
      <c r="A47" s="37" t="s">
        <v>129</v>
      </c>
      <c r="B47" s="39">
        <v>137.59040720000002</v>
      </c>
      <c r="C47" s="39">
        <v>598.46499429999994</v>
      </c>
      <c r="D47" s="39">
        <v>590</v>
      </c>
      <c r="E47" s="39">
        <v>144.12724755529985</v>
      </c>
      <c r="F47" s="3">
        <v>101</v>
      </c>
      <c r="G47" s="39">
        <v>250</v>
      </c>
      <c r="H47" s="39">
        <f t="shared" si="0"/>
        <v>270.2</v>
      </c>
      <c r="I47" s="39">
        <f t="shared" si="1"/>
        <v>280.3</v>
      </c>
      <c r="J47" s="39">
        <f t="shared" si="2"/>
        <v>300.5</v>
      </c>
    </row>
    <row r="48" spans="1:10">
      <c r="A48" s="37" t="s">
        <v>128</v>
      </c>
      <c r="B48" s="39">
        <v>222.00792000000001</v>
      </c>
      <c r="C48" s="39">
        <v>693.09622999999999</v>
      </c>
      <c r="D48" s="39">
        <v>590</v>
      </c>
      <c r="E48" s="39">
        <v>231.86418575907663</v>
      </c>
      <c r="F48" s="3">
        <v>98</v>
      </c>
      <c r="G48" s="39">
        <v>250</v>
      </c>
      <c r="H48" s="39">
        <f t="shared" si="0"/>
        <v>269.60000000000002</v>
      </c>
      <c r="I48" s="39">
        <f t="shared" si="1"/>
        <v>279.39999999999998</v>
      </c>
      <c r="J48" s="39">
        <f t="shared" si="2"/>
        <v>299</v>
      </c>
    </row>
    <row r="49" spans="1:10">
      <c r="A49" s="56" t="s">
        <v>130</v>
      </c>
      <c r="B49" s="39">
        <v>985.79608000000007</v>
      </c>
      <c r="C49" s="39">
        <v>1330.1110200000001</v>
      </c>
      <c r="D49" s="39">
        <v>590</v>
      </c>
      <c r="E49" s="39">
        <v>1030.1130713034936</v>
      </c>
      <c r="F49" s="3">
        <v>487</v>
      </c>
      <c r="G49" s="39">
        <v>250</v>
      </c>
      <c r="H49" s="39">
        <f t="shared" si="0"/>
        <v>347.4</v>
      </c>
      <c r="I49" s="39">
        <f t="shared" si="1"/>
        <v>396.1</v>
      </c>
      <c r="J49" s="39">
        <f t="shared" si="2"/>
        <v>493.5</v>
      </c>
    </row>
    <row r="50" spans="1:10">
      <c r="A50" s="56" t="s">
        <v>127</v>
      </c>
      <c r="B50" s="39">
        <v>238.7618904</v>
      </c>
      <c r="C50" s="39">
        <v>647.30572010000003</v>
      </c>
      <c r="D50" s="39">
        <v>590</v>
      </c>
      <c r="E50" s="39">
        <v>250.58125848459329</v>
      </c>
      <c r="F50" s="3">
        <v>220</v>
      </c>
      <c r="G50" s="39">
        <v>250</v>
      </c>
      <c r="H50" s="39">
        <f t="shared" si="0"/>
        <v>294</v>
      </c>
      <c r="I50" s="39">
        <f t="shared" si="1"/>
        <v>316</v>
      </c>
      <c r="J50" s="39">
        <f t="shared" si="2"/>
        <v>360</v>
      </c>
    </row>
    <row r="51" spans="1:10">
      <c r="A51" s="48" t="s">
        <v>50</v>
      </c>
      <c r="B51" s="40">
        <v>46666.906589599996</v>
      </c>
      <c r="C51" s="40">
        <v>58993.295899899997</v>
      </c>
      <c r="D51" s="40">
        <v>36760</v>
      </c>
      <c r="E51" s="40">
        <v>49999.999999999978</v>
      </c>
      <c r="F51" s="50">
        <f>SUM(F6:F50)</f>
        <v>31040</v>
      </c>
      <c r="G51" s="40">
        <f>SUM(G6:G50)</f>
        <v>14000</v>
      </c>
      <c r="H51" s="40">
        <f t="shared" ref="H51:J51" si="3">SUM(H6:H50)</f>
        <v>20208</v>
      </c>
      <c r="I51" s="40">
        <f t="shared" si="3"/>
        <v>23312.000000000004</v>
      </c>
      <c r="J51" s="40">
        <f t="shared" si="3"/>
        <v>29520</v>
      </c>
    </row>
    <row r="52" spans="1:10" ht="28">
      <c r="A52" s="49" t="s">
        <v>64</v>
      </c>
      <c r="B52" s="40">
        <v>40620.782939200006</v>
      </c>
      <c r="C52" s="40">
        <v>48524.6034488</v>
      </c>
      <c r="D52" s="40">
        <v>28050</v>
      </c>
      <c r="E52" s="40">
        <v>43084.856538685643</v>
      </c>
      <c r="G52" s="40">
        <f>SUM(G6:G8,G10:G14,G16:G24,G26:G33,G35:G38,G40,G42,G49:G50)</f>
        <v>11000</v>
      </c>
      <c r="H52" s="40">
        <f t="shared" ref="H52:J52" si="4">SUM(H6:H8,H10:H14,H16:H24,H26:H33,H35:H38,H40,H42,H49:H50)</f>
        <v>16481</v>
      </c>
      <c r="I52" s="40">
        <f t="shared" si="4"/>
        <v>19221.5</v>
      </c>
      <c r="J52" s="40">
        <f t="shared" si="4"/>
        <v>24702.5</v>
      </c>
    </row>
  </sheetData>
  <mergeCells count="3">
    <mergeCell ref="A1:J1"/>
    <mergeCell ref="B3:E3"/>
    <mergeCell ref="H3:J3"/>
  </mergeCells>
  <phoneticPr fontId="10" type="noConversion"/>
  <pageMargins left="0.25" right="0.25" top="0.75" bottom="0.75" header="0.3" footer="0.3"/>
  <pageSetup paperSize="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KVCOG</vt:lpstr>
      <vt:lpstr>NMDC</vt:lpstr>
      <vt:lpstr>AVCOG</vt:lpstr>
      <vt:lpstr>HCPC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</dc:creator>
  <cp:lastModifiedBy>Judy East</cp:lastModifiedBy>
  <cp:lastPrinted>2013-12-12T16:32:25Z</cp:lastPrinted>
  <dcterms:created xsi:type="dcterms:W3CDTF">2013-12-09T18:46:55Z</dcterms:created>
  <dcterms:modified xsi:type="dcterms:W3CDTF">2013-12-12T16:33:08Z</dcterms:modified>
</cp:coreProperties>
</file>